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n\OneDrive\Dokumente\00 ablage neu\gecontour\bordbuch - homepage\"/>
    </mc:Choice>
  </mc:AlternateContent>
  <xr:revisionPtr revIDLastSave="0" documentId="13_ncr:1_{CA6D95C8-043E-4659-9D36-24F0BB2BD6D9}" xr6:coauthVersionLast="47" xr6:coauthVersionMax="47" xr10:uidLastSave="{00000000-0000-0000-0000-000000000000}"/>
  <bookViews>
    <workbookView xWindow="1140" yWindow="450" windowWidth="16930" windowHeight="9750" xr2:uid="{00000000-000D-0000-FFFF-FFFF00000000}"/>
  </bookViews>
  <sheets>
    <sheet name="2024" sheetId="8" r:id="rId1"/>
    <sheet name="2023" sheetId="7" r:id="rId2"/>
    <sheet name="2022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8" l="1"/>
  <c r="G15" i="8"/>
  <c r="G14" i="8"/>
  <c r="E15" i="8"/>
  <c r="J14" i="8"/>
  <c r="E14" i="8"/>
  <c r="J13" i="8"/>
  <c r="G12" i="8"/>
  <c r="E12" i="8"/>
  <c r="J12" i="8" s="1"/>
  <c r="I17" i="8"/>
  <c r="G11" i="8"/>
  <c r="E11" i="8"/>
  <c r="J11" i="8" s="1"/>
  <c r="C17" i="8"/>
  <c r="K9" i="8"/>
  <c r="K19" i="8" s="1"/>
  <c r="K20" i="8" s="1"/>
  <c r="I9" i="8"/>
  <c r="C9" i="8"/>
  <c r="C19" i="8" s="1"/>
  <c r="J7" i="8"/>
  <c r="G8" i="8"/>
  <c r="G9" i="8" s="1"/>
  <c r="G19" i="8" s="1"/>
  <c r="G20" i="8" s="1"/>
  <c r="E8" i="8"/>
  <c r="J8" i="8" s="1"/>
  <c r="E6" i="8"/>
  <c r="J6" i="8" s="1"/>
  <c r="K61" i="7"/>
  <c r="G60" i="7"/>
  <c r="E60" i="7"/>
  <c r="J60" i="7" s="1"/>
  <c r="G51" i="7"/>
  <c r="E51" i="7"/>
  <c r="J51" i="7" s="1"/>
  <c r="G50" i="7"/>
  <c r="E50" i="7"/>
  <c r="J50" i="7" s="1"/>
  <c r="G49" i="7"/>
  <c r="G48" i="7"/>
  <c r="E49" i="7"/>
  <c r="J49" i="7" s="1"/>
  <c r="E48" i="7"/>
  <c r="J48" i="7" s="1"/>
  <c r="G47" i="7"/>
  <c r="E47" i="7"/>
  <c r="J47" i="7" s="1"/>
  <c r="G9" i="7"/>
  <c r="E9" i="7"/>
  <c r="J9" i="7" s="1"/>
  <c r="G8" i="7"/>
  <c r="E8" i="7"/>
  <c r="J8" i="7" s="1"/>
  <c r="G46" i="7"/>
  <c r="E46" i="7"/>
  <c r="J46" i="7" s="1"/>
  <c r="G45" i="7"/>
  <c r="E45" i="7"/>
  <c r="J45" i="7" s="1"/>
  <c r="J44" i="7"/>
  <c r="G43" i="7"/>
  <c r="E43" i="7"/>
  <c r="J43" i="7" s="1"/>
  <c r="G42" i="7"/>
  <c r="J42" i="7"/>
  <c r="G41" i="7"/>
  <c r="G40" i="7"/>
  <c r="E41" i="7"/>
  <c r="J41" i="7" s="1"/>
  <c r="E40" i="7"/>
  <c r="J40" i="7" s="1"/>
  <c r="G39" i="7"/>
  <c r="E39" i="7"/>
  <c r="J39" i="7" s="1"/>
  <c r="J38" i="7"/>
  <c r="G37" i="7"/>
  <c r="E37" i="7"/>
  <c r="J37" i="7" s="1"/>
  <c r="G36" i="7"/>
  <c r="E36" i="7"/>
  <c r="J36" i="7" s="1"/>
  <c r="G35" i="7"/>
  <c r="E35" i="7"/>
  <c r="J35" i="7" s="1"/>
  <c r="G34" i="7"/>
  <c r="E34" i="7"/>
  <c r="J34" i="7" s="1"/>
  <c r="G33" i="7"/>
  <c r="E33" i="7"/>
  <c r="J33" i="7" s="1"/>
  <c r="G32" i="7"/>
  <c r="E32" i="7"/>
  <c r="J32" i="7" s="1"/>
  <c r="G31" i="7"/>
  <c r="E31" i="7"/>
  <c r="J31" i="7" s="1"/>
  <c r="I61" i="7"/>
  <c r="C61" i="7"/>
  <c r="G59" i="7"/>
  <c r="G57" i="7"/>
  <c r="G61" i="7" s="1"/>
  <c r="E57" i="7"/>
  <c r="J57" i="7" s="1"/>
  <c r="J56" i="7"/>
  <c r="J55" i="7"/>
  <c r="J58" i="7"/>
  <c r="G54" i="7"/>
  <c r="E54" i="7"/>
  <c r="J54" i="7" s="1"/>
  <c r="K52" i="7"/>
  <c r="G30" i="7"/>
  <c r="E30" i="7"/>
  <c r="J30" i="7" s="1"/>
  <c r="C52" i="7"/>
  <c r="E59" i="7" s="1"/>
  <c r="J59" i="7" s="1"/>
  <c r="G29" i="7"/>
  <c r="E29" i="7"/>
  <c r="J29" i="7" s="1"/>
  <c r="G28" i="7"/>
  <c r="E28" i="7"/>
  <c r="J28" i="7" s="1"/>
  <c r="G27" i="7"/>
  <c r="E27" i="7"/>
  <c r="J27" i="7" s="1"/>
  <c r="G26" i="7"/>
  <c r="E26" i="7"/>
  <c r="G25" i="7"/>
  <c r="E25" i="7"/>
  <c r="J25" i="7" s="1"/>
  <c r="G24" i="7"/>
  <c r="E24" i="7"/>
  <c r="J24" i="7" s="1"/>
  <c r="G23" i="7"/>
  <c r="E23" i="7"/>
  <c r="J23" i="7" s="1"/>
  <c r="G22" i="7"/>
  <c r="E22" i="7"/>
  <c r="J22" i="7" s="1"/>
  <c r="G21" i="7"/>
  <c r="E21" i="7"/>
  <c r="J21" i="7" s="1"/>
  <c r="G20" i="7"/>
  <c r="E20" i="7"/>
  <c r="J20" i="7" s="1"/>
  <c r="G19" i="7"/>
  <c r="E19" i="7"/>
  <c r="J19" i="7" s="1"/>
  <c r="G18" i="7"/>
  <c r="E18" i="7"/>
  <c r="J18" i="7" s="1"/>
  <c r="G17" i="7"/>
  <c r="E17" i="7"/>
  <c r="J17" i="7" s="1"/>
  <c r="G16" i="7"/>
  <c r="E16" i="7"/>
  <c r="J16" i="7" s="1"/>
  <c r="I73" i="6"/>
  <c r="G73" i="6"/>
  <c r="K73" i="6"/>
  <c r="J68" i="6"/>
  <c r="G7" i="7"/>
  <c r="G15" i="7"/>
  <c r="E15" i="7"/>
  <c r="J15" i="7" s="1"/>
  <c r="J14" i="7"/>
  <c r="G13" i="7"/>
  <c r="G12" i="7"/>
  <c r="G52" i="7" s="1"/>
  <c r="I52" i="7"/>
  <c r="E13" i="7"/>
  <c r="J13" i="7" s="1"/>
  <c r="E12" i="7"/>
  <c r="E7" i="7"/>
  <c r="J7" i="7" s="1"/>
  <c r="E6" i="7"/>
  <c r="J6" i="7" s="1"/>
  <c r="G6" i="7"/>
  <c r="G10" i="7" s="1"/>
  <c r="C36" i="6"/>
  <c r="C17" i="6"/>
  <c r="C73" i="6"/>
  <c r="C66" i="6"/>
  <c r="C59" i="6"/>
  <c r="C53" i="6"/>
  <c r="C48" i="6"/>
  <c r="C42" i="6"/>
  <c r="C27" i="6"/>
  <c r="C22" i="6"/>
  <c r="C9" i="6"/>
  <c r="C10" i="7"/>
  <c r="K10" i="7"/>
  <c r="K62" i="7" s="1"/>
  <c r="I10" i="7"/>
  <c r="K66" i="6"/>
  <c r="I66" i="6"/>
  <c r="G72" i="6"/>
  <c r="E72" i="6"/>
  <c r="J72" i="6" s="1"/>
  <c r="G71" i="6"/>
  <c r="G70" i="6"/>
  <c r="E71" i="6"/>
  <c r="J71" i="6" s="1"/>
  <c r="E70" i="6"/>
  <c r="J70" i="6" s="1"/>
  <c r="G69" i="6"/>
  <c r="E69" i="6"/>
  <c r="E73" i="6" s="1"/>
  <c r="G65" i="6"/>
  <c r="E65" i="6"/>
  <c r="J65" i="6" s="1"/>
  <c r="G64" i="6"/>
  <c r="J62" i="6"/>
  <c r="J63" i="6"/>
  <c r="E64" i="6"/>
  <c r="J64" i="6" s="1"/>
  <c r="G61" i="6"/>
  <c r="E61" i="6"/>
  <c r="J61" i="6" s="1"/>
  <c r="K59" i="6"/>
  <c r="G58" i="6"/>
  <c r="G57" i="6"/>
  <c r="E58" i="6"/>
  <c r="J58" i="6" s="1"/>
  <c r="E57" i="6"/>
  <c r="J57" i="6" s="1"/>
  <c r="G56" i="6"/>
  <c r="E56" i="6"/>
  <c r="J56" i="6" s="1"/>
  <c r="I59" i="6"/>
  <c r="G55" i="6"/>
  <c r="E55" i="6"/>
  <c r="J55" i="6" s="1"/>
  <c r="K53" i="6"/>
  <c r="I48" i="6"/>
  <c r="G52" i="6"/>
  <c r="G51" i="6"/>
  <c r="E51" i="6"/>
  <c r="J51" i="6" s="1"/>
  <c r="G50" i="6"/>
  <c r="K48" i="6"/>
  <c r="I53" i="6"/>
  <c r="E52" i="6"/>
  <c r="J52" i="6" s="1"/>
  <c r="J53" i="6" s="1"/>
  <c r="E50" i="6"/>
  <c r="J50" i="6" s="1"/>
  <c r="G47" i="6"/>
  <c r="E47" i="6"/>
  <c r="J47" i="6" s="1"/>
  <c r="G46" i="6"/>
  <c r="E46" i="6"/>
  <c r="J46" i="6" s="1"/>
  <c r="J45" i="6"/>
  <c r="J41" i="6"/>
  <c r="J38" i="6"/>
  <c r="J31" i="6"/>
  <c r="J21" i="6"/>
  <c r="J20" i="6"/>
  <c r="J15" i="6"/>
  <c r="J14" i="6"/>
  <c r="J13" i="6"/>
  <c r="J11" i="6"/>
  <c r="G44" i="6"/>
  <c r="E44" i="6"/>
  <c r="K42" i="6"/>
  <c r="G40" i="6"/>
  <c r="E40" i="6"/>
  <c r="J40" i="6" s="1"/>
  <c r="K36" i="6"/>
  <c r="K27" i="6"/>
  <c r="I42" i="6"/>
  <c r="G39" i="6"/>
  <c r="E39" i="6"/>
  <c r="J39" i="6" s="1"/>
  <c r="G35" i="6"/>
  <c r="G34" i="6"/>
  <c r="E34" i="6"/>
  <c r="J34" i="6" s="1"/>
  <c r="I36" i="6"/>
  <c r="E35" i="6"/>
  <c r="J35" i="6" s="1"/>
  <c r="G30" i="6"/>
  <c r="E30" i="6"/>
  <c r="J30" i="6" s="1"/>
  <c r="G29" i="6"/>
  <c r="E29" i="6"/>
  <c r="G26" i="6"/>
  <c r="G25" i="6"/>
  <c r="E26" i="6"/>
  <c r="J26" i="6" s="1"/>
  <c r="E25" i="6"/>
  <c r="J25" i="6" s="1"/>
  <c r="I27" i="6"/>
  <c r="G24" i="6"/>
  <c r="E24" i="6"/>
  <c r="J24" i="6" s="1"/>
  <c r="G21" i="6"/>
  <c r="G20" i="6"/>
  <c r="G19" i="6"/>
  <c r="I9" i="6"/>
  <c r="I22" i="6"/>
  <c r="I17" i="6"/>
  <c r="G16" i="6"/>
  <c r="E19" i="6"/>
  <c r="E22" i="6" s="1"/>
  <c r="K9" i="6"/>
  <c r="G13" i="6"/>
  <c r="E16" i="6"/>
  <c r="J16" i="6" s="1"/>
  <c r="G11" i="6"/>
  <c r="G12" i="6"/>
  <c r="E12" i="6"/>
  <c r="J12" i="6" s="1"/>
  <c r="G8" i="6"/>
  <c r="G9" i="6" s="1"/>
  <c r="E8" i="6"/>
  <c r="J8" i="6" s="1"/>
  <c r="G17" i="8" l="1"/>
  <c r="J17" i="8"/>
  <c r="E17" i="8"/>
  <c r="M17" i="8" s="1"/>
  <c r="J9" i="8"/>
  <c r="E9" i="8"/>
  <c r="M9" i="8" s="1"/>
  <c r="G62" i="7"/>
  <c r="C62" i="7"/>
  <c r="J61" i="7"/>
  <c r="E61" i="7"/>
  <c r="E52" i="7"/>
  <c r="M52" i="7" s="1"/>
  <c r="J26" i="7"/>
  <c r="M73" i="6"/>
  <c r="J12" i="7"/>
  <c r="J10" i="7"/>
  <c r="E10" i="7"/>
  <c r="M10" i="7" s="1"/>
  <c r="K75" i="6"/>
  <c r="J66" i="6"/>
  <c r="G66" i="6"/>
  <c r="E66" i="6"/>
  <c r="J69" i="6"/>
  <c r="J73" i="6" s="1"/>
  <c r="J59" i="6"/>
  <c r="G59" i="6"/>
  <c r="E59" i="6"/>
  <c r="G48" i="6"/>
  <c r="G53" i="6"/>
  <c r="E48" i="6"/>
  <c r="J44" i="6"/>
  <c r="J48" i="6" s="1"/>
  <c r="E53" i="6"/>
  <c r="J29" i="6"/>
  <c r="J36" i="6" s="1"/>
  <c r="J17" i="6"/>
  <c r="J42" i="6"/>
  <c r="J19" i="6"/>
  <c r="J22" i="6" s="1"/>
  <c r="G42" i="6"/>
  <c r="E42" i="6"/>
  <c r="G22" i="6"/>
  <c r="G27" i="6"/>
  <c r="E36" i="6"/>
  <c r="E27" i="6"/>
  <c r="G17" i="6"/>
  <c r="E17" i="6"/>
  <c r="E7" i="6"/>
  <c r="J7" i="6" s="1"/>
  <c r="J9" i="6" s="1"/>
  <c r="M61" i="7" l="1"/>
  <c r="J52" i="7"/>
  <c r="G36" i="6"/>
  <c r="E9" i="6"/>
  <c r="G75" i="6" l="1"/>
  <c r="J27" i="6" l="1"/>
</calcChain>
</file>

<file path=xl/sharedStrings.xml><?xml version="1.0" encoding="utf-8"?>
<sst xmlns="http://schemas.openxmlformats.org/spreadsheetml/2006/main" count="303" uniqueCount="241">
  <si>
    <t>Datum</t>
  </si>
  <si>
    <t>Ort</t>
  </si>
  <si>
    <t>Total CHF</t>
  </si>
  <si>
    <t>km</t>
  </si>
  <si>
    <t>Preis</t>
  </si>
  <si>
    <t>Diesel</t>
  </si>
  <si>
    <t>km-Stand</t>
  </si>
  <si>
    <t>27.05.</t>
  </si>
  <si>
    <t>Diverses</t>
  </si>
  <si>
    <t>23.06.</t>
  </si>
  <si>
    <t>13.08.</t>
  </si>
  <si>
    <t>24.08.</t>
  </si>
  <si>
    <t>10.09.</t>
  </si>
  <si>
    <t>18.09.</t>
  </si>
  <si>
    <t>04.10.</t>
  </si>
  <si>
    <t>08.10.</t>
  </si>
  <si>
    <t>18.10.</t>
  </si>
  <si>
    <t>9.11.</t>
  </si>
  <si>
    <t>27.11.</t>
  </si>
  <si>
    <t>3.12.</t>
  </si>
  <si>
    <t>6.12.</t>
  </si>
  <si>
    <t>10.12.</t>
  </si>
  <si>
    <t>11.01.</t>
  </si>
  <si>
    <t>San Felipe</t>
  </si>
  <si>
    <t>11.03.</t>
  </si>
  <si>
    <t>19.03.</t>
  </si>
  <si>
    <t>20.03.</t>
  </si>
  <si>
    <t>Bella Vista</t>
  </si>
  <si>
    <t>Total FW</t>
  </si>
  <si>
    <t>Kurs CHF</t>
  </si>
  <si>
    <t>FW = Fremdwährung</t>
  </si>
  <si>
    <t>Diesel = Liter / Gallone</t>
  </si>
  <si>
    <t>29.10.</t>
  </si>
  <si>
    <t>08.11.</t>
  </si>
  <si>
    <t>30.11.</t>
  </si>
  <si>
    <t>17.12.</t>
  </si>
  <si>
    <t>LP-Gas = Liter / Gallone</t>
  </si>
  <si>
    <t>06.07.</t>
  </si>
  <si>
    <t>20.09.</t>
  </si>
  <si>
    <t>24.09.</t>
  </si>
  <si>
    <t>27.09.</t>
  </si>
  <si>
    <t>31.10.</t>
  </si>
  <si>
    <t>11.11.</t>
  </si>
  <si>
    <t>Mendoza</t>
  </si>
  <si>
    <t>Total NOVEMBER - Argentinien - Peso</t>
  </si>
  <si>
    <t>Reise-Unterbruch 28.11.2019 bis 15.3.2022</t>
  </si>
  <si>
    <t>07.04.</t>
  </si>
  <si>
    <t>La Floresta UY</t>
  </si>
  <si>
    <t>28.04.</t>
  </si>
  <si>
    <t>Buena Union</t>
  </si>
  <si>
    <t>08.05.</t>
  </si>
  <si>
    <t>17.05.</t>
  </si>
  <si>
    <t>Chilecito</t>
  </si>
  <si>
    <t>Total APRIL - Uruguay - Peso</t>
  </si>
  <si>
    <t>23.05.</t>
  </si>
  <si>
    <t>Cafayate</t>
  </si>
  <si>
    <t>Total MAI - Argentinien - Peso</t>
  </si>
  <si>
    <t>Cafayate/El Carrill</t>
  </si>
  <si>
    <t>Salta</t>
  </si>
  <si>
    <t>Salta Planta Vari-Gas</t>
  </si>
  <si>
    <t>Devoto/Piquillin/Cordoba</t>
  </si>
  <si>
    <t>06.06.</t>
  </si>
  <si>
    <t>Seclantas</t>
  </si>
  <si>
    <t>Motorenöl/Bremsflüssigkeit</t>
  </si>
  <si>
    <t>29.05.</t>
  </si>
  <si>
    <t>Total JUNI - Argentinien - Peso</t>
  </si>
  <si>
    <t>21.06.</t>
  </si>
  <si>
    <t>Villa General Güemes</t>
  </si>
  <si>
    <t>Total JULI - Paraguay - Guaraní</t>
  </si>
  <si>
    <t>Total 2022</t>
  </si>
  <si>
    <t>Bordbuch GeCo 2.0     März - Dezember 2022</t>
  </si>
  <si>
    <t>13.07.</t>
  </si>
  <si>
    <t>Coronel Begado</t>
  </si>
  <si>
    <t>Coronel Orviedo</t>
  </si>
  <si>
    <t>26.07.</t>
  </si>
  <si>
    <t>Pirahu</t>
  </si>
  <si>
    <t>Total AUGUST - Paraguay - Guaraní</t>
  </si>
  <si>
    <t>12.08.</t>
  </si>
  <si>
    <t>Filadelfia</t>
  </si>
  <si>
    <t>Ponta Pora</t>
  </si>
  <si>
    <t>Coronel Ovieda</t>
  </si>
  <si>
    <t>25.08.</t>
  </si>
  <si>
    <t>Salto del Guaira</t>
  </si>
  <si>
    <t>Windschutzscheibe</t>
  </si>
  <si>
    <t>Federn schmieren</t>
  </si>
  <si>
    <t>09.09.</t>
  </si>
  <si>
    <t>Refugio Canaã</t>
  </si>
  <si>
    <t>Miranda</t>
  </si>
  <si>
    <t>17.08.</t>
  </si>
  <si>
    <t>Service 20'000km</t>
  </si>
  <si>
    <t>Total SEPTEMBER - Brasilien - Reais</t>
  </si>
  <si>
    <t xml:space="preserve">San Lorenzo </t>
  </si>
  <si>
    <t>Iveco Rodomaq</t>
  </si>
  <si>
    <t>Rondonópolis Iveco Torino</t>
  </si>
  <si>
    <t>-</t>
  </si>
  <si>
    <t>AdBlue Arla32 20l</t>
  </si>
  <si>
    <t>30.09.</t>
  </si>
  <si>
    <t>28.09.</t>
  </si>
  <si>
    <t>Pedra Petra</t>
  </si>
  <si>
    <t>Total OKTOBER - Brasilien - Reais</t>
  </si>
  <si>
    <t>03.10.</t>
  </si>
  <si>
    <t>Rondonópolis</t>
  </si>
  <si>
    <t>Div. Probleme (AdBlue? Turbo?)</t>
  </si>
  <si>
    <t>São Gabriel do Oeste</t>
  </si>
  <si>
    <t>Fetten, Fett, Spray</t>
  </si>
  <si>
    <t>Propan 45 Liter</t>
  </si>
  <si>
    <t>07.10.</t>
  </si>
  <si>
    <t>10.10.</t>
  </si>
  <si>
    <t>Corumbà</t>
  </si>
  <si>
    <t>Total OKTOBER - Bolivien - Boliviano</t>
  </si>
  <si>
    <t>San Ramón + Las Conchas</t>
  </si>
  <si>
    <t>Sucre</t>
  </si>
  <si>
    <t>Uyuni</t>
  </si>
  <si>
    <t>Total NOVEMBER - Chile - Peso</t>
  </si>
  <si>
    <t>3.11.</t>
  </si>
  <si>
    <t>San Pedro de Atacama SPA</t>
  </si>
  <si>
    <t>Chañaral</t>
  </si>
  <si>
    <t>17.11.</t>
  </si>
  <si>
    <t>La Serena</t>
  </si>
  <si>
    <t>19.11.</t>
  </si>
  <si>
    <t>20.11.</t>
  </si>
  <si>
    <t>23.11.</t>
  </si>
  <si>
    <t>Iveco Ficamen Kontrollen/Filter</t>
  </si>
  <si>
    <t>24.11.</t>
  </si>
  <si>
    <t>Suriani Blattfedern betr. Knarren</t>
  </si>
  <si>
    <t>Malargüe</t>
  </si>
  <si>
    <t>Las Lajas</t>
  </si>
  <si>
    <t>Total DEZEMBER - Chile - Peso</t>
  </si>
  <si>
    <t>8.12.</t>
  </si>
  <si>
    <t>Los Lagos</t>
  </si>
  <si>
    <t>15.12.</t>
  </si>
  <si>
    <t>Puerto Varas</t>
  </si>
  <si>
    <t>20.12.</t>
  </si>
  <si>
    <t>Chaitén</t>
  </si>
  <si>
    <t>28.12.</t>
  </si>
  <si>
    <t>Villa Cerro Castillo</t>
  </si>
  <si>
    <t>Bordbuch GeCo 2.0     Januar - Dezember 2023</t>
  </si>
  <si>
    <t>Total 2023</t>
  </si>
  <si>
    <t>Stand</t>
  </si>
  <si>
    <t>04.01.</t>
  </si>
  <si>
    <t>Chile Chico</t>
  </si>
  <si>
    <t>Total Chile - Peso</t>
  </si>
  <si>
    <t>19.01.</t>
  </si>
  <si>
    <t>Punta Arenas</t>
  </si>
  <si>
    <t>Total Argentinien - Peso</t>
  </si>
  <si>
    <t>05.01.</t>
  </si>
  <si>
    <t>Gobernador Gregores</t>
  </si>
  <si>
    <t>El Calafate</t>
  </si>
  <si>
    <t>12.01.</t>
  </si>
  <si>
    <t>Vorder-Räder auswuchten</t>
  </si>
  <si>
    <t>16.01.</t>
  </si>
  <si>
    <t>La Esperanza</t>
  </si>
  <si>
    <t>Diesel FW</t>
  </si>
  <si>
    <t>Villarrica</t>
  </si>
  <si>
    <t>Lipigas: Gastank problemlos gefüllt</t>
  </si>
  <si>
    <t>Divers FW</t>
  </si>
  <si>
    <t>25.01.</t>
  </si>
  <si>
    <t>Rio Grande</t>
  </si>
  <si>
    <t>04.02.</t>
  </si>
  <si>
    <t>Ushuaia</t>
  </si>
  <si>
    <t>20.02.</t>
  </si>
  <si>
    <t>San Sebastian</t>
  </si>
  <si>
    <t>23.02.</t>
  </si>
  <si>
    <t>Comandante Luis Piedra Buena</t>
  </si>
  <si>
    <t>27.02.</t>
  </si>
  <si>
    <t>Rada Tilly</t>
  </si>
  <si>
    <t>04.03.</t>
  </si>
  <si>
    <t>Gobernador Costa</t>
  </si>
  <si>
    <t>25.03.</t>
  </si>
  <si>
    <t>30.03.</t>
  </si>
  <si>
    <t>Trevelin</t>
  </si>
  <si>
    <t>Bariloche</t>
  </si>
  <si>
    <t>San Martin de los Andes</t>
  </si>
  <si>
    <t>Loncopué</t>
  </si>
  <si>
    <t>02.04.</t>
  </si>
  <si>
    <t>Chos Malal</t>
  </si>
  <si>
    <t>12.04.</t>
  </si>
  <si>
    <t>15.04.</t>
  </si>
  <si>
    <t>25.04.</t>
  </si>
  <si>
    <t>27.04.</t>
  </si>
  <si>
    <t>Rio Cuarto</t>
  </si>
  <si>
    <t>Concordia</t>
  </si>
  <si>
    <t>Total Uruguay - Peso</t>
  </si>
  <si>
    <t>01.05.</t>
  </si>
  <si>
    <t>Colonia Valdense</t>
  </si>
  <si>
    <t>09.05.</t>
  </si>
  <si>
    <t>Soca Terra Ventura/UY Storage</t>
  </si>
  <si>
    <t>Iveco Service M2</t>
  </si>
  <si>
    <t>Cerros Azules</t>
  </si>
  <si>
    <t>Getriebe-Öl</t>
  </si>
  <si>
    <t>Piriapólis</t>
  </si>
  <si>
    <t>14.09.</t>
  </si>
  <si>
    <t>Montevideo</t>
  </si>
  <si>
    <t>Gas Butan/Propan</t>
  </si>
  <si>
    <t>Nueva Helvecia</t>
  </si>
  <si>
    <t>Castelli</t>
  </si>
  <si>
    <t>Tres Arroyos</t>
  </si>
  <si>
    <t>Viedma</t>
  </si>
  <si>
    <t>Sierra Grande</t>
  </si>
  <si>
    <t>29.09.</t>
  </si>
  <si>
    <t>Puerto Piramides</t>
  </si>
  <si>
    <t>Dique Florentino Ameghino</t>
  </si>
  <si>
    <t>Maquinchao</t>
  </si>
  <si>
    <t>Neuquen</t>
  </si>
  <si>
    <t>13.10.</t>
  </si>
  <si>
    <t>Real del Padre</t>
  </si>
  <si>
    <t>02.11.</t>
  </si>
  <si>
    <t>Encón</t>
  </si>
  <si>
    <t>05.11.</t>
  </si>
  <si>
    <t>Villa Unión</t>
  </si>
  <si>
    <t>Belén</t>
  </si>
  <si>
    <t>Shell Gear Oil 80W90</t>
  </si>
  <si>
    <t>San Antonio de los Cobres</t>
  </si>
  <si>
    <t>Susques</t>
  </si>
  <si>
    <t>Ruta 5 km 1398 Reg. Antofagasta</t>
  </si>
  <si>
    <t>Vallenar</t>
  </si>
  <si>
    <t>7.12.</t>
  </si>
  <si>
    <t>San José de Jáchal</t>
  </si>
  <si>
    <t>9.12.</t>
  </si>
  <si>
    <t>San Fernando del Valle Catamarca</t>
  </si>
  <si>
    <t>Quimili</t>
  </si>
  <si>
    <t>14.12.</t>
  </si>
  <si>
    <t>Federacion</t>
  </si>
  <si>
    <t>Canelones</t>
  </si>
  <si>
    <t>Bordbuch GeCo 2.0     Januar - Dezember 2024</t>
  </si>
  <si>
    <t>Total 2024</t>
  </si>
  <si>
    <t>Maldonado</t>
  </si>
  <si>
    <t>Pneu wechseln Duber Maldonado</t>
  </si>
  <si>
    <t>Pneu auswuchten Gomeria Carben Maldonado</t>
  </si>
  <si>
    <t>Total 2022 - 2023</t>
  </si>
  <si>
    <t>Total 2022 - 2024</t>
  </si>
  <si>
    <t>Santa Vitoria do Palmar</t>
  </si>
  <si>
    <t>Total Brasilien - Reais</t>
  </si>
  <si>
    <t>08.03.</t>
  </si>
  <si>
    <t>Tabaí</t>
  </si>
  <si>
    <t>13.03.</t>
  </si>
  <si>
    <t>Lajeado</t>
  </si>
  <si>
    <t>Bremsbeläge ersetzt, Kupplung kontrolliert</t>
  </si>
  <si>
    <t>Tumbarão</t>
  </si>
  <si>
    <t>18.04.</t>
  </si>
  <si>
    <t>Pousa Redondo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</si>
</sst>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0.000"/>
    <numFmt numFmtId="165" formatCode="_ * #,##0_ ;_ * \-#,##0_ ;_ * &quot;-&quot;??_ ;_ @_ "/>
    <numFmt numFmtId="166" formatCode="dd/mm"/>
    <numFmt numFmtId="167" formatCode="0.0000"/>
    <numFmt numFmtId="168" formatCode="dd/\ mm"/>
    <numFmt numFmtId="169" formatCode="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6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165" fontId="9" fillId="2" borderId="1" xfId="1" applyNumberFormat="1" applyFont="1" applyFill="1" applyBorder="1" applyAlignment="1">
      <alignment horizontal="right"/>
    </xf>
    <xf numFmtId="168" fontId="11" fillId="0" borderId="1" xfId="0" applyNumberFormat="1" applyFont="1" applyBorder="1"/>
    <xf numFmtId="0" fontId="11" fillId="0" borderId="1" xfId="0" applyFont="1" applyBorder="1"/>
    <xf numFmtId="3" fontId="11" fillId="0" borderId="1" xfId="0" applyNumberFormat="1" applyFont="1" applyBorder="1" applyAlignment="1">
      <alignment horizontal="center" vertical="center"/>
    </xf>
    <xf numFmtId="0" fontId="14" fillId="5" borderId="1" xfId="0" applyFont="1" applyFill="1" applyBorder="1"/>
    <xf numFmtId="0" fontId="14" fillId="2" borderId="1" xfId="0" applyFont="1" applyFill="1" applyBorder="1" applyAlignment="1">
      <alignment horizontal="right"/>
    </xf>
    <xf numFmtId="0" fontId="13" fillId="0" borderId="1" xfId="0" applyFont="1" applyBorder="1"/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1" fontId="7" fillId="5" borderId="1" xfId="0" applyNumberFormat="1" applyFont="1" applyFill="1" applyBorder="1" applyAlignment="1">
      <alignment horizontal="right"/>
    </xf>
    <xf numFmtId="165" fontId="7" fillId="2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/>
    <xf numFmtId="166" fontId="2" fillId="0" borderId="1" xfId="0" applyNumberFormat="1" applyFont="1" applyBorder="1" applyAlignment="1">
      <alignment horizontal="left"/>
    </xf>
    <xf numFmtId="4" fontId="13" fillId="2" borderId="1" xfId="0" applyNumberFormat="1" applyFont="1" applyFill="1" applyBorder="1" applyAlignment="1">
      <alignment horizontal="right"/>
    </xf>
    <xf numFmtId="49" fontId="13" fillId="5" borderId="1" xfId="0" applyNumberFormat="1" applyFont="1" applyFill="1" applyBorder="1"/>
    <xf numFmtId="164" fontId="2" fillId="0" borderId="1" xfId="0" applyNumberFormat="1" applyFont="1" applyBorder="1" applyAlignment="1">
      <alignment horizontal="left"/>
    </xf>
    <xf numFmtId="164" fontId="9" fillId="5" borderId="1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11" fillId="0" borderId="1" xfId="0" applyFont="1" applyBorder="1" applyAlignment="1">
      <alignment horizontal="left"/>
    </xf>
    <xf numFmtId="2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5" borderId="1" xfId="0" applyFont="1" applyFill="1" applyBorder="1"/>
    <xf numFmtId="49" fontId="11" fillId="0" borderId="1" xfId="0" applyNumberFormat="1" applyFont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2" fontId="10" fillId="2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/>
    <xf numFmtId="1" fontId="10" fillId="2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left"/>
    </xf>
    <xf numFmtId="1" fontId="10" fillId="5" borderId="1" xfId="0" applyNumberFormat="1" applyFont="1" applyFill="1" applyBorder="1" applyAlignment="1">
      <alignment horizontal="right"/>
    </xf>
    <xf numFmtId="0" fontId="0" fillId="0" borderId="1" xfId="0" applyBorder="1"/>
    <xf numFmtId="1" fontId="11" fillId="2" borderId="1" xfId="0" applyNumberFormat="1" applyFont="1" applyFill="1" applyBorder="1" applyAlignment="1">
      <alignment horizontal="right"/>
    </xf>
    <xf numFmtId="1" fontId="13" fillId="2" borderId="1" xfId="1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/>
    <xf numFmtId="1" fontId="5" fillId="4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right"/>
    </xf>
    <xf numFmtId="167" fontId="15" fillId="4" borderId="1" xfId="0" applyNumberFormat="1" applyFont="1" applyFill="1" applyBorder="1" applyAlignment="1">
      <alignment horizontal="left"/>
    </xf>
    <xf numFmtId="0" fontId="5" fillId="0" borderId="1" xfId="0" applyFont="1" applyBorder="1"/>
    <xf numFmtId="0" fontId="12" fillId="0" borderId="1" xfId="0" applyFont="1" applyBorder="1"/>
    <xf numFmtId="2" fontId="12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/>
    <xf numFmtId="3" fontId="12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165" fontId="9" fillId="5" borderId="1" xfId="1" applyNumberFormat="1" applyFont="1" applyFill="1" applyBorder="1" applyAlignment="1">
      <alignment horizontal="right"/>
    </xf>
    <xf numFmtId="43" fontId="9" fillId="5" borderId="1" xfId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" fontId="11" fillId="5" borderId="1" xfId="0" applyNumberFormat="1" applyFont="1" applyFill="1" applyBorder="1" applyAlignment="1">
      <alignment horizontal="right"/>
    </xf>
    <xf numFmtId="1" fontId="9" fillId="5" borderId="1" xfId="1" applyNumberFormat="1" applyFont="1" applyFill="1" applyBorder="1" applyAlignment="1">
      <alignment horizontal="right"/>
    </xf>
    <xf numFmtId="1" fontId="14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/>
    <xf numFmtId="165" fontId="9" fillId="5" borderId="1" xfId="1" applyNumberFormat="1" applyFont="1" applyFill="1" applyBorder="1" applyAlignment="1"/>
    <xf numFmtId="1" fontId="11" fillId="5" borderId="1" xfId="0" applyNumberFormat="1" applyFont="1" applyFill="1" applyBorder="1"/>
    <xf numFmtId="1" fontId="7" fillId="5" borderId="1" xfId="0" applyNumberFormat="1" applyFont="1" applyFill="1" applyBorder="1"/>
    <xf numFmtId="1" fontId="10" fillId="5" borderId="1" xfId="0" applyNumberFormat="1" applyFont="1" applyFill="1" applyBorder="1"/>
    <xf numFmtId="2" fontId="11" fillId="5" borderId="1" xfId="0" applyNumberFormat="1" applyFont="1" applyFill="1" applyBorder="1"/>
    <xf numFmtId="1" fontId="9" fillId="5" borderId="1" xfId="0" applyNumberFormat="1" applyFont="1" applyFill="1" applyBorder="1"/>
    <xf numFmtId="1" fontId="10" fillId="0" borderId="1" xfId="0" applyNumberFormat="1" applyFont="1" applyBorder="1"/>
    <xf numFmtId="164" fontId="2" fillId="5" borderId="1" xfId="0" applyNumberFormat="1" applyFont="1" applyFill="1" applyBorder="1" applyAlignment="1">
      <alignment horizontal="left"/>
    </xf>
    <xf numFmtId="1" fontId="13" fillId="2" borderId="1" xfId="1" applyNumberFormat="1" applyFont="1" applyFill="1" applyBorder="1" applyAlignment="1"/>
    <xf numFmtId="1" fontId="9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41" fontId="8" fillId="0" borderId="1" xfId="0" applyNumberFormat="1" applyFont="1" applyBorder="1" applyAlignment="1">
      <alignment horizontal="right"/>
    </xf>
    <xf numFmtId="41" fontId="5" fillId="4" borderId="1" xfId="1" applyNumberFormat="1" applyFont="1" applyFill="1" applyBorder="1" applyAlignment="1">
      <alignment horizontal="right"/>
    </xf>
    <xf numFmtId="41" fontId="14" fillId="0" borderId="1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41" fontId="7" fillId="3" borderId="1" xfId="1" applyNumberFormat="1" applyFont="1" applyFill="1" applyBorder="1" applyAlignment="1">
      <alignment horizontal="right"/>
    </xf>
    <xf numFmtId="41" fontId="9" fillId="0" borderId="1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2" fillId="0" borderId="1" xfId="0" applyNumberFormat="1" applyFont="1" applyBorder="1" applyAlignment="1">
      <alignment horizontal="right"/>
    </xf>
    <xf numFmtId="41" fontId="7" fillId="4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 indent="1"/>
    </xf>
    <xf numFmtId="3" fontId="5" fillId="4" borderId="1" xfId="0" applyNumberFormat="1" applyFont="1" applyFill="1" applyBorder="1" applyAlignment="1">
      <alignment horizontal="right" indent="1"/>
    </xf>
    <xf numFmtId="0" fontId="10" fillId="0" borderId="1" xfId="0" applyFont="1" applyBorder="1" applyAlignment="1">
      <alignment horizontal="right" indent="1"/>
    </xf>
    <xf numFmtId="4" fontId="7" fillId="0" borderId="1" xfId="0" applyNumberFormat="1" applyFont="1" applyBorder="1"/>
    <xf numFmtId="43" fontId="7" fillId="0" borderId="1" xfId="0" applyNumberFormat="1" applyFont="1" applyBorder="1"/>
    <xf numFmtId="3" fontId="7" fillId="0" borderId="1" xfId="0" applyNumberFormat="1" applyFont="1" applyBorder="1"/>
    <xf numFmtId="14" fontId="2" fillId="0" borderId="1" xfId="0" applyNumberFormat="1" applyFont="1" applyBorder="1" applyAlignment="1">
      <alignment horizontal="left"/>
    </xf>
    <xf numFmtId="1" fontId="2" fillId="5" borderId="1" xfId="0" applyNumberFormat="1" applyFont="1" applyFill="1" applyBorder="1"/>
    <xf numFmtId="165" fontId="2" fillId="5" borderId="1" xfId="1" applyNumberFormat="1" applyFont="1" applyFill="1" applyBorder="1" applyAlignment="1">
      <alignment horizontal="right"/>
    </xf>
    <xf numFmtId="0" fontId="2" fillId="5" borderId="1" xfId="0" applyFont="1" applyFill="1" applyBorder="1"/>
    <xf numFmtId="41" fontId="2" fillId="4" borderId="1" xfId="1" applyNumberFormat="1" applyFont="1" applyFill="1" applyBorder="1" applyAlignment="1">
      <alignment horizontal="right"/>
    </xf>
    <xf numFmtId="3" fontId="2" fillId="0" borderId="1" xfId="0" applyNumberFormat="1" applyFont="1" applyBorder="1"/>
    <xf numFmtId="3" fontId="7" fillId="2" borderId="1" xfId="0" applyNumberFormat="1" applyFont="1" applyFill="1" applyBorder="1" applyAlignment="1">
      <alignment horizontal="right" indent="1"/>
    </xf>
    <xf numFmtId="3" fontId="7" fillId="2" borderId="1" xfId="0" applyNumberFormat="1" applyFont="1" applyFill="1" applyBorder="1"/>
    <xf numFmtId="3" fontId="13" fillId="2" borderId="1" xfId="0" applyNumberFormat="1" applyFont="1" applyFill="1" applyBorder="1" applyAlignment="1">
      <alignment horizontal="right" indent="1"/>
    </xf>
    <xf numFmtId="3" fontId="11" fillId="2" borderId="1" xfId="0" applyNumberFormat="1" applyFont="1" applyFill="1" applyBorder="1" applyAlignment="1">
      <alignment horizontal="right" indent="1"/>
    </xf>
    <xf numFmtId="0" fontId="10" fillId="2" borderId="1" xfId="0" applyFont="1" applyFill="1" applyBorder="1" applyAlignment="1">
      <alignment horizontal="right" indent="1"/>
    </xf>
    <xf numFmtId="3" fontId="10" fillId="2" borderId="1" xfId="0" applyNumberFormat="1" applyFont="1" applyFill="1" applyBorder="1" applyAlignment="1">
      <alignment horizontal="right" indent="1"/>
    </xf>
    <xf numFmtId="0" fontId="4" fillId="2" borderId="1" xfId="0" applyFont="1" applyFill="1" applyBorder="1" applyAlignment="1">
      <alignment horizontal="right" indent="1"/>
    </xf>
    <xf numFmtId="0" fontId="8" fillId="2" borderId="1" xfId="0" applyFont="1" applyFill="1" applyBorder="1" applyAlignment="1">
      <alignment horizontal="right" indent="1"/>
    </xf>
    <xf numFmtId="14" fontId="16" fillId="0" borderId="1" xfId="0" applyNumberFormat="1" applyFont="1" applyBorder="1" applyAlignment="1">
      <alignment horizontal="left"/>
    </xf>
    <xf numFmtId="0" fontId="16" fillId="0" borderId="1" xfId="0" applyFont="1" applyBorder="1"/>
    <xf numFmtId="1" fontId="16" fillId="5" borderId="1" xfId="0" applyNumberFormat="1" applyFont="1" applyFill="1" applyBorder="1"/>
    <xf numFmtId="1" fontId="16" fillId="5" borderId="1" xfId="0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right" indent="1"/>
    </xf>
    <xf numFmtId="0" fontId="16" fillId="5" borderId="1" xfId="0" applyFont="1" applyFill="1" applyBorder="1"/>
    <xf numFmtId="0" fontId="16" fillId="2" borderId="1" xfId="0" applyFont="1" applyFill="1" applyBorder="1" applyAlignment="1">
      <alignment horizontal="right"/>
    </xf>
    <xf numFmtId="165" fontId="17" fillId="2" borderId="1" xfId="1" applyNumberFormat="1" applyFont="1" applyFill="1" applyBorder="1" applyAlignment="1">
      <alignment horizontal="right"/>
    </xf>
    <xf numFmtId="41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165" fontId="16" fillId="5" borderId="1" xfId="1" applyNumberFormat="1" applyFont="1" applyFill="1" applyBorder="1" applyAlignment="1">
      <alignment horizontal="right"/>
    </xf>
    <xf numFmtId="2" fontId="16" fillId="2" borderId="1" xfId="0" applyNumberFormat="1" applyFont="1" applyFill="1" applyBorder="1" applyAlignment="1">
      <alignment horizontal="right"/>
    </xf>
    <xf numFmtId="14" fontId="18" fillId="0" borderId="1" xfId="0" applyNumberFormat="1" applyFont="1" applyBorder="1" applyAlignment="1">
      <alignment horizontal="left"/>
    </xf>
    <xf numFmtId="0" fontId="18" fillId="0" borderId="1" xfId="0" applyFont="1" applyBorder="1"/>
    <xf numFmtId="1" fontId="18" fillId="5" borderId="1" xfId="0" applyNumberFormat="1" applyFont="1" applyFill="1" applyBorder="1"/>
    <xf numFmtId="1" fontId="18" fillId="5" borderId="1" xfId="0" applyNumberFormat="1" applyFont="1" applyFill="1" applyBorder="1" applyAlignment="1">
      <alignment horizontal="right"/>
    </xf>
    <xf numFmtId="4" fontId="18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right" indent="1"/>
    </xf>
    <xf numFmtId="0" fontId="18" fillId="5" borderId="1" xfId="0" applyFont="1" applyFill="1" applyBorder="1"/>
    <xf numFmtId="3" fontId="18" fillId="2" borderId="1" xfId="0" applyNumberFormat="1" applyFont="1" applyFill="1" applyBorder="1" applyAlignment="1">
      <alignment horizontal="right"/>
    </xf>
    <xf numFmtId="165" fontId="18" fillId="2" borderId="1" xfId="1" applyNumberFormat="1" applyFont="1" applyFill="1" applyBorder="1" applyAlignment="1">
      <alignment horizontal="right"/>
    </xf>
    <xf numFmtId="41" fontId="18" fillId="3" borderId="1" xfId="1" applyNumberFormat="1" applyFont="1" applyFill="1" applyBorder="1" applyAlignment="1">
      <alignment horizontal="right"/>
    </xf>
    <xf numFmtId="164" fontId="17" fillId="0" borderId="1" xfId="0" applyNumberFormat="1" applyFont="1" applyBorder="1" applyAlignment="1">
      <alignment horizontal="left"/>
    </xf>
    <xf numFmtId="4" fontId="18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5" fontId="16" fillId="2" borderId="1" xfId="1" applyNumberFormat="1" applyFont="1" applyFill="1" applyBorder="1" applyAlignment="1">
      <alignment horizontal="right"/>
    </xf>
    <xf numFmtId="0" fontId="19" fillId="0" borderId="1" xfId="0" applyFont="1" applyBorder="1"/>
    <xf numFmtId="0" fontId="20" fillId="0" borderId="1" xfId="0" applyFont="1" applyBorder="1" applyAlignment="1">
      <alignment horizontal="left"/>
    </xf>
    <xf numFmtId="0" fontId="20" fillId="5" borderId="1" xfId="0" applyFont="1" applyFill="1" applyBorder="1"/>
    <xf numFmtId="0" fontId="20" fillId="5" borderId="1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right" indent="1"/>
    </xf>
    <xf numFmtId="0" fontId="20" fillId="2" borderId="1" xfId="0" applyFont="1" applyFill="1" applyBorder="1" applyAlignment="1">
      <alignment horizontal="left"/>
    </xf>
    <xf numFmtId="41" fontId="20" fillId="0" borderId="1" xfId="0" applyNumberFormat="1" applyFont="1" applyBorder="1" applyAlignment="1">
      <alignment horizontal="right"/>
    </xf>
    <xf numFmtId="0" fontId="20" fillId="0" borderId="1" xfId="0" applyFont="1" applyBorder="1"/>
    <xf numFmtId="0" fontId="21" fillId="0" borderId="1" xfId="0" applyFont="1" applyBorder="1" applyAlignment="1">
      <alignment horizontal="left"/>
    </xf>
    <xf numFmtId="2" fontId="18" fillId="0" borderId="1" xfId="0" applyNumberFormat="1" applyFont="1" applyBorder="1" applyAlignment="1">
      <alignment horizontal="left"/>
    </xf>
    <xf numFmtId="0" fontId="22" fillId="5" borderId="1" xfId="0" applyFont="1" applyFill="1" applyBorder="1"/>
    <xf numFmtId="2" fontId="18" fillId="5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0" fontId="22" fillId="5" borderId="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right" indent="1"/>
    </xf>
    <xf numFmtId="41" fontId="22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right"/>
    </xf>
    <xf numFmtId="169" fontId="16" fillId="0" borderId="1" xfId="0" applyNumberFormat="1" applyFont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1" fontId="17" fillId="5" borderId="1" xfId="0" applyNumberFormat="1" applyFont="1" applyFill="1" applyBorder="1"/>
    <xf numFmtId="165" fontId="17" fillId="5" borderId="1" xfId="1" applyNumberFormat="1" applyFont="1" applyFill="1" applyBorder="1" applyAlignment="1">
      <alignment horizontal="right"/>
    </xf>
    <xf numFmtId="0" fontId="17" fillId="5" borderId="1" xfId="0" applyFont="1" applyFill="1" applyBorder="1"/>
    <xf numFmtId="3" fontId="17" fillId="2" borderId="1" xfId="0" applyNumberFormat="1" applyFont="1" applyFill="1" applyBorder="1" applyAlignment="1">
      <alignment horizontal="right"/>
    </xf>
    <xf numFmtId="41" fontId="17" fillId="4" borderId="1" xfId="1" applyNumberFormat="1" applyFont="1" applyFill="1" applyBorder="1" applyAlignment="1">
      <alignment horizontal="right"/>
    </xf>
    <xf numFmtId="3" fontId="17" fillId="0" borderId="1" xfId="0" applyNumberFormat="1" applyFont="1" applyBorder="1"/>
    <xf numFmtId="0" fontId="17" fillId="0" borderId="1" xfId="0" applyFont="1" applyBorder="1"/>
    <xf numFmtId="2" fontId="17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65" fontId="17" fillId="2" borderId="1" xfId="1" applyNumberFormat="1" applyFont="1" applyFill="1" applyBorder="1" applyAlignment="1"/>
    <xf numFmtId="41" fontId="18" fillId="5" borderId="1" xfId="1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right"/>
    </xf>
    <xf numFmtId="49" fontId="23" fillId="2" borderId="1" xfId="0" applyNumberFormat="1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3" fontId="18" fillId="2" borderId="1" xfId="0" applyNumberFormat="1" applyFont="1" applyFill="1" applyBorder="1"/>
    <xf numFmtId="164" fontId="23" fillId="2" borderId="1" xfId="0" applyNumberFormat="1" applyFont="1" applyFill="1" applyBorder="1" applyAlignment="1">
      <alignment horizontal="right"/>
    </xf>
    <xf numFmtId="3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/>
    <xf numFmtId="2" fontId="23" fillId="2" borderId="1" xfId="0" applyNumberFormat="1" applyFont="1" applyFill="1" applyBorder="1" applyAlignment="1">
      <alignment horizontal="right"/>
    </xf>
    <xf numFmtId="1" fontId="23" fillId="2" borderId="1" xfId="0" applyNumberFormat="1" applyFont="1" applyFill="1" applyBorder="1" applyAlignment="1">
      <alignment horizontal="right"/>
    </xf>
    <xf numFmtId="0" fontId="23" fillId="0" borderId="1" xfId="0" applyFont="1" applyBorder="1"/>
    <xf numFmtId="49" fontId="23" fillId="6" borderId="1" xfId="0" applyNumberFormat="1" applyFont="1" applyFill="1" applyBorder="1" applyAlignment="1">
      <alignment horizontal="left"/>
    </xf>
    <xf numFmtId="0" fontId="23" fillId="6" borderId="1" xfId="0" applyFont="1" applyFill="1" applyBorder="1" applyAlignment="1">
      <alignment horizontal="left"/>
    </xf>
    <xf numFmtId="164" fontId="23" fillId="6" borderId="1" xfId="0" applyNumberFormat="1" applyFont="1" applyFill="1" applyBorder="1" applyAlignment="1">
      <alignment horizontal="right"/>
    </xf>
    <xf numFmtId="2" fontId="23" fillId="6" borderId="1" xfId="0" applyNumberFormat="1" applyFont="1" applyFill="1" applyBorder="1" applyAlignment="1">
      <alignment horizontal="right"/>
    </xf>
    <xf numFmtId="3" fontId="23" fillId="6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/>
    <xf numFmtId="1" fontId="23" fillId="6" borderId="1" xfId="0" applyNumberFormat="1" applyFont="1" applyFill="1" applyBorder="1" applyAlignment="1">
      <alignment horizontal="right"/>
    </xf>
    <xf numFmtId="41" fontId="16" fillId="3" borderId="1" xfId="0" applyNumberFormat="1" applyFont="1" applyFill="1" applyBorder="1" applyAlignment="1">
      <alignment horizontal="right"/>
    </xf>
    <xf numFmtId="1" fontId="17" fillId="5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indent="1"/>
    </xf>
    <xf numFmtId="4" fontId="17" fillId="0" borderId="1" xfId="0" applyNumberFormat="1" applyFont="1" applyBorder="1"/>
    <xf numFmtId="41" fontId="23" fillId="3" borderId="1" xfId="0" applyNumberFormat="1" applyFont="1" applyFill="1" applyBorder="1" applyAlignment="1">
      <alignment horizontal="right"/>
    </xf>
    <xf numFmtId="2" fontId="16" fillId="5" borderId="1" xfId="0" applyNumberFormat="1" applyFont="1" applyFill="1" applyBorder="1" applyAlignment="1">
      <alignment horizontal="right"/>
    </xf>
    <xf numFmtId="2" fontId="17" fillId="5" borderId="1" xfId="0" applyNumberFormat="1" applyFont="1" applyFill="1" applyBorder="1" applyAlignment="1">
      <alignment horizontal="right"/>
    </xf>
    <xf numFmtId="2" fontId="16" fillId="5" borderId="1" xfId="0" applyNumberFormat="1" applyFont="1" applyFill="1" applyBorder="1"/>
    <xf numFmtId="2" fontId="18" fillId="5" borderId="1" xfId="1" applyNumberFormat="1" applyFont="1" applyFill="1" applyBorder="1" applyAlignment="1">
      <alignment horizontal="right"/>
    </xf>
    <xf numFmtId="2" fontId="17" fillId="5" borderId="1" xfId="1" applyNumberFormat="1" applyFont="1" applyFill="1" applyBorder="1" applyAlignment="1">
      <alignment horizontal="right"/>
    </xf>
    <xf numFmtId="2" fontId="18" fillId="2" borderId="1" xfId="0" applyNumberFormat="1" applyFont="1" applyFill="1" applyBorder="1"/>
    <xf numFmtId="164" fontId="17" fillId="0" borderId="1" xfId="0" applyNumberFormat="1" applyFont="1" applyBorder="1"/>
    <xf numFmtId="164" fontId="18" fillId="0" borderId="1" xfId="0" applyNumberFormat="1" applyFont="1" applyBorder="1"/>
    <xf numFmtId="2" fontId="17" fillId="0" borderId="1" xfId="0" applyNumberFormat="1" applyFont="1" applyBorder="1"/>
    <xf numFmtId="3" fontId="18" fillId="0" borderId="1" xfId="0" applyNumberFormat="1" applyFont="1" applyBorder="1"/>
    <xf numFmtId="1" fontId="17" fillId="5" borderId="1" xfId="1" applyNumberFormat="1" applyFont="1" applyFill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9CABD-DBF1-4C10-AB36-6B4BEF409361}">
  <dimension ref="A1:M29"/>
  <sheetViews>
    <sheetView tabSelected="1" topLeftCell="A10" zoomScaleNormal="100" workbookViewId="0">
      <selection activeCell="L15" sqref="L15"/>
    </sheetView>
  </sheetViews>
  <sheetFormatPr baseColWidth="10" defaultColWidth="10.6328125" defaultRowHeight="14.5" x14ac:dyDescent="0.35"/>
  <cols>
    <col min="1" max="1" width="6.453125" style="2" customWidth="1"/>
    <col min="2" max="2" width="23.1796875" style="151" customWidth="1"/>
    <col min="3" max="3" width="6.6328125" style="4" customWidth="1"/>
    <col min="4" max="4" width="8.08984375" style="71" customWidth="1"/>
    <col min="5" max="5" width="8.90625" style="5" customWidth="1"/>
    <col min="6" max="6" width="8.6328125" style="3" customWidth="1"/>
    <col min="7" max="7" width="10.26953125" style="104" customWidth="1"/>
    <col min="8" max="8" width="25.7265625" style="4" customWidth="1"/>
    <col min="9" max="9" width="8.90625" style="5" customWidth="1"/>
    <col min="10" max="10" width="9.81640625" style="6" customWidth="1"/>
    <col min="11" max="11" width="9.90625" style="94" customWidth="1"/>
    <col min="12" max="12" width="8.54296875" style="2" customWidth="1"/>
    <col min="13" max="16384" width="10.6328125" style="2"/>
  </cols>
  <sheetData>
    <row r="1" spans="1:13" s="164" customFormat="1" ht="20" x14ac:dyDescent="0.4">
      <c r="A1" s="155" t="s">
        <v>224</v>
      </c>
      <c r="B1" s="156"/>
      <c r="C1" s="157"/>
      <c r="D1" s="158"/>
      <c r="E1" s="159"/>
      <c r="F1" s="160"/>
      <c r="G1" s="161"/>
      <c r="H1" s="157"/>
      <c r="I1" s="159"/>
      <c r="J1" s="162"/>
      <c r="K1" s="163"/>
    </row>
    <row r="2" spans="1:13" s="164" customFormat="1" ht="14.25" customHeight="1" x14ac:dyDescent="0.3">
      <c r="A2" s="165"/>
      <c r="B2" s="166"/>
      <c r="C2" s="167"/>
      <c r="D2" s="168"/>
      <c r="E2" s="159"/>
      <c r="F2" s="160"/>
      <c r="G2" s="161"/>
      <c r="H2" s="157"/>
      <c r="I2" s="159"/>
      <c r="J2" s="162"/>
      <c r="K2" s="163"/>
    </row>
    <row r="3" spans="1:13" s="164" customFormat="1" ht="14" x14ac:dyDescent="0.3">
      <c r="A3" s="169" t="s">
        <v>0</v>
      </c>
      <c r="B3" s="170" t="s">
        <v>1</v>
      </c>
      <c r="C3" s="167" t="s">
        <v>5</v>
      </c>
      <c r="D3" s="171" t="s">
        <v>4</v>
      </c>
      <c r="E3" s="172" t="s">
        <v>152</v>
      </c>
      <c r="F3" s="173" t="s">
        <v>6</v>
      </c>
      <c r="G3" s="174" t="s">
        <v>3</v>
      </c>
      <c r="H3" s="167" t="s">
        <v>8</v>
      </c>
      <c r="I3" s="172" t="s">
        <v>155</v>
      </c>
      <c r="J3" s="172" t="s">
        <v>28</v>
      </c>
      <c r="K3" s="175" t="s">
        <v>2</v>
      </c>
      <c r="L3" s="169" t="s">
        <v>29</v>
      </c>
    </row>
    <row r="4" spans="1:13" s="164" customFormat="1" ht="14" x14ac:dyDescent="0.3">
      <c r="A4" s="169"/>
      <c r="B4" s="170"/>
      <c r="C4" s="167"/>
      <c r="D4" s="158"/>
      <c r="E4" s="159"/>
      <c r="F4" s="176"/>
      <c r="G4" s="161"/>
      <c r="H4" s="167"/>
      <c r="I4" s="172"/>
      <c r="J4" s="177"/>
      <c r="K4" s="175"/>
    </row>
    <row r="5" spans="1:13" s="125" customFormat="1" ht="13" x14ac:dyDescent="0.3">
      <c r="A5" s="124" t="s">
        <v>132</v>
      </c>
      <c r="B5" s="135" t="s">
        <v>138</v>
      </c>
      <c r="C5" s="126"/>
      <c r="D5" s="127"/>
      <c r="E5" s="128"/>
      <c r="F5" s="129">
        <v>49604</v>
      </c>
      <c r="G5" s="130"/>
      <c r="H5" s="131"/>
      <c r="I5" s="132"/>
      <c r="J5" s="133"/>
      <c r="K5" s="134"/>
    </row>
    <row r="6" spans="1:13" s="125" customFormat="1" ht="13" x14ac:dyDescent="0.3">
      <c r="A6" s="178" t="s">
        <v>22</v>
      </c>
      <c r="B6" s="135" t="s">
        <v>226</v>
      </c>
      <c r="C6" s="126">
        <v>0</v>
      </c>
      <c r="D6" s="215">
        <v>0</v>
      </c>
      <c r="E6" s="128">
        <f>SUM(C6*D6)</f>
        <v>0</v>
      </c>
      <c r="F6" s="129">
        <v>49960</v>
      </c>
      <c r="G6" s="130"/>
      <c r="H6" s="131" t="s">
        <v>227</v>
      </c>
      <c r="I6" s="193">
        <v>3720</v>
      </c>
      <c r="J6" s="133">
        <f t="shared" ref="J6:J8" si="0">SUM(E6+I6)</f>
        <v>3720</v>
      </c>
      <c r="K6" s="134">
        <v>81</v>
      </c>
      <c r="L6" s="125">
        <v>2.2400000000000002</v>
      </c>
    </row>
    <row r="7" spans="1:13" s="125" customFormat="1" ht="13" x14ac:dyDescent="0.3">
      <c r="A7" s="124" t="s">
        <v>156</v>
      </c>
      <c r="B7" s="135" t="s">
        <v>226</v>
      </c>
      <c r="C7" s="126">
        <v>0</v>
      </c>
      <c r="D7" s="215">
        <v>0</v>
      </c>
      <c r="E7" s="128">
        <v>0</v>
      </c>
      <c r="F7" s="129">
        <v>50285</v>
      </c>
      <c r="G7" s="130"/>
      <c r="H7" s="131" t="s">
        <v>228</v>
      </c>
      <c r="I7" s="193">
        <v>4800</v>
      </c>
      <c r="J7" s="133">
        <f t="shared" si="0"/>
        <v>4800</v>
      </c>
      <c r="K7" s="134">
        <v>115.62</v>
      </c>
    </row>
    <row r="8" spans="1:13" s="125" customFormat="1" ht="13" x14ac:dyDescent="0.3">
      <c r="A8" s="124" t="s">
        <v>156</v>
      </c>
      <c r="B8" s="135" t="s">
        <v>226</v>
      </c>
      <c r="C8" s="217">
        <v>101.48</v>
      </c>
      <c r="D8" s="215">
        <v>61.1</v>
      </c>
      <c r="E8" s="128">
        <f>SUM(C8*D8)</f>
        <v>6200.4280000000008</v>
      </c>
      <c r="F8" s="129">
        <v>50291</v>
      </c>
      <c r="G8" s="130">
        <f>SUM(F8-F5)</f>
        <v>687</v>
      </c>
      <c r="H8" s="131"/>
      <c r="I8" s="193"/>
      <c r="J8" s="133">
        <f t="shared" si="0"/>
        <v>6200.4280000000008</v>
      </c>
      <c r="K8" s="134">
        <v>149.34</v>
      </c>
    </row>
    <row r="9" spans="1:13" s="139" customFormat="1" ht="13" x14ac:dyDescent="0.3">
      <c r="A9" s="138" t="s">
        <v>182</v>
      </c>
      <c r="B9" s="152"/>
      <c r="C9" s="218">
        <f>SUM(C6:C8)</f>
        <v>101.48</v>
      </c>
      <c r="D9" s="141"/>
      <c r="E9" s="146">
        <f>SUM(E6:E8)</f>
        <v>6200.4280000000008</v>
      </c>
      <c r="F9" s="143"/>
      <c r="G9" s="144">
        <f>SUM(G6:G8)</f>
        <v>687</v>
      </c>
      <c r="H9" s="145"/>
      <c r="I9" s="146">
        <f>SUM(I6:I8)</f>
        <v>8520</v>
      </c>
      <c r="J9" s="147">
        <f>SUM(J6:J8)</f>
        <v>14720.428</v>
      </c>
      <c r="K9" s="210">
        <f>SUM(K6:K8)</f>
        <v>345.96000000000004</v>
      </c>
      <c r="L9" s="221"/>
      <c r="M9" s="224">
        <f>SUM(E9+I9)</f>
        <v>14720.428</v>
      </c>
    </row>
    <row r="10" spans="1:13" s="139" customFormat="1" ht="13" x14ac:dyDescent="0.3">
      <c r="A10" s="138"/>
      <c r="B10" s="152"/>
      <c r="C10" s="218"/>
      <c r="D10" s="141"/>
      <c r="E10" s="146"/>
      <c r="F10" s="143"/>
      <c r="G10" s="144"/>
      <c r="H10" s="145"/>
      <c r="I10" s="146"/>
      <c r="J10" s="147"/>
      <c r="K10" s="210"/>
      <c r="L10" s="221"/>
      <c r="M10" s="224"/>
    </row>
    <row r="11" spans="1:13" s="187" customFormat="1" ht="13" x14ac:dyDescent="0.3">
      <c r="A11" s="179" t="s">
        <v>162</v>
      </c>
      <c r="B11" s="180" t="s">
        <v>231</v>
      </c>
      <c r="C11" s="219">
        <v>93.36</v>
      </c>
      <c r="D11" s="216">
        <v>6.39</v>
      </c>
      <c r="E11" s="184">
        <f>SUM(C11*D11)</f>
        <v>596.57039999999995</v>
      </c>
      <c r="F11" s="129">
        <v>50932</v>
      </c>
      <c r="G11" s="212">
        <f>SUM(F11-F8)</f>
        <v>641</v>
      </c>
      <c r="H11" s="183"/>
      <c r="I11" s="184">
        <v>0</v>
      </c>
      <c r="J11" s="133">
        <f>SUM(E11+I11)</f>
        <v>596.57039999999995</v>
      </c>
      <c r="K11" s="210">
        <v>114.34</v>
      </c>
      <c r="L11" s="223">
        <v>1.77</v>
      </c>
      <c r="M11" s="186"/>
    </row>
    <row r="12" spans="1:13" s="187" customFormat="1" ht="13" x14ac:dyDescent="0.3">
      <c r="A12" s="179" t="s">
        <v>233</v>
      </c>
      <c r="B12" s="180" t="s">
        <v>234</v>
      </c>
      <c r="C12" s="219">
        <v>113.28</v>
      </c>
      <c r="D12" s="216">
        <v>5.69</v>
      </c>
      <c r="E12" s="184">
        <f>SUM(C12*D12)</f>
        <v>644.56320000000005</v>
      </c>
      <c r="F12" s="129">
        <v>51773</v>
      </c>
      <c r="G12" s="212">
        <f>SUM(F12-F11)</f>
        <v>841</v>
      </c>
      <c r="H12" s="183"/>
      <c r="I12" s="184">
        <v>0</v>
      </c>
      <c r="J12" s="133">
        <f>SUM(E12+I12)</f>
        <v>644.56320000000005</v>
      </c>
      <c r="K12" s="210">
        <v>123.31</v>
      </c>
      <c r="L12" s="221"/>
      <c r="M12" s="186"/>
    </row>
    <row r="13" spans="1:13" s="187" customFormat="1" ht="13" x14ac:dyDescent="0.3">
      <c r="A13" s="179" t="s">
        <v>235</v>
      </c>
      <c r="B13" s="180" t="s">
        <v>236</v>
      </c>
      <c r="C13" s="225">
        <v>0</v>
      </c>
      <c r="D13" s="211">
        <v>0</v>
      </c>
      <c r="E13" s="184">
        <v>0</v>
      </c>
      <c r="F13" s="129">
        <v>51997</v>
      </c>
      <c r="G13" s="212"/>
      <c r="H13" s="183" t="s">
        <v>237</v>
      </c>
      <c r="I13" s="184">
        <v>958.5</v>
      </c>
      <c r="J13" s="133">
        <f>SUM(E13+I13)</f>
        <v>958.5</v>
      </c>
      <c r="K13" s="210">
        <v>169.45</v>
      </c>
      <c r="L13" s="221">
        <v>1.8</v>
      </c>
      <c r="M13" s="186"/>
    </row>
    <row r="14" spans="1:13" s="187" customFormat="1" ht="13" x14ac:dyDescent="0.3">
      <c r="A14" s="179" t="s">
        <v>25</v>
      </c>
      <c r="B14" s="180" t="s">
        <v>238</v>
      </c>
      <c r="C14" s="219">
        <v>73.569999999999993</v>
      </c>
      <c r="D14" s="216">
        <v>5.59</v>
      </c>
      <c r="E14" s="184">
        <f>SUM(C14*D14)</f>
        <v>411.25629999999995</v>
      </c>
      <c r="F14" s="129">
        <v>52321</v>
      </c>
      <c r="G14" s="212">
        <f>SUM(F14-F12)</f>
        <v>548</v>
      </c>
      <c r="H14" s="183"/>
      <c r="I14" s="184">
        <v>0</v>
      </c>
      <c r="J14" s="133">
        <f>SUM(E14+I14)</f>
        <v>411.25629999999995</v>
      </c>
      <c r="K14" s="210">
        <v>82.61</v>
      </c>
      <c r="L14" s="221"/>
      <c r="M14" s="186"/>
    </row>
    <row r="15" spans="1:13" s="187" customFormat="1" ht="13" x14ac:dyDescent="0.3">
      <c r="A15" s="179" t="s">
        <v>239</v>
      </c>
      <c r="B15" s="180" t="s">
        <v>240</v>
      </c>
      <c r="C15" s="219">
        <v>109.91</v>
      </c>
      <c r="D15" s="216">
        <v>6.09</v>
      </c>
      <c r="E15" s="184">
        <f>SUM(C15*D15)</f>
        <v>669.3519</v>
      </c>
      <c r="F15" s="129">
        <v>52980</v>
      </c>
      <c r="G15" s="212">
        <f>SUM(F15-F14)</f>
        <v>659</v>
      </c>
      <c r="H15" s="183"/>
      <c r="I15" s="184">
        <v>0</v>
      </c>
      <c r="J15" s="133">
        <f>SUM(E15+I15)</f>
        <v>669.3519</v>
      </c>
      <c r="K15" s="210">
        <v>119.88</v>
      </c>
      <c r="L15" s="221"/>
      <c r="M15" s="186"/>
    </row>
    <row r="16" spans="1:13" s="187" customFormat="1" ht="13" x14ac:dyDescent="0.3">
      <c r="A16" s="179"/>
      <c r="B16" s="180"/>
      <c r="C16" s="219"/>
      <c r="D16" s="216"/>
      <c r="E16" s="184"/>
      <c r="F16" s="129"/>
      <c r="G16" s="212"/>
      <c r="H16" s="183"/>
      <c r="I16" s="184"/>
      <c r="J16" s="133"/>
      <c r="K16" s="210"/>
      <c r="L16" s="221"/>
      <c r="M16" s="186"/>
    </row>
    <row r="17" spans="1:13" s="139" customFormat="1" ht="13" x14ac:dyDescent="0.3">
      <c r="A17" s="138" t="s">
        <v>232</v>
      </c>
      <c r="B17" s="152"/>
      <c r="C17" s="218">
        <f>SUM(C11:C16)</f>
        <v>390.12</v>
      </c>
      <c r="D17" s="216"/>
      <c r="E17" s="146">
        <f>SUM(E11:E16)</f>
        <v>2321.7418000000002</v>
      </c>
      <c r="F17" s="129"/>
      <c r="G17" s="144">
        <f>SUM(G11:G16)</f>
        <v>2689</v>
      </c>
      <c r="H17" s="145"/>
      <c r="I17" s="146">
        <f>SUM(I11:I16)</f>
        <v>958.5</v>
      </c>
      <c r="J17" s="147">
        <f>SUM(J11:J16)</f>
        <v>3280.2418000000002</v>
      </c>
      <c r="K17" s="214"/>
      <c r="L17" s="222"/>
      <c r="M17" s="224">
        <f>SUM(E17+I17)</f>
        <v>3280.2418000000002</v>
      </c>
    </row>
    <row r="18" spans="1:13" s="187" customFormat="1" ht="13" x14ac:dyDescent="0.3">
      <c r="A18" s="179"/>
      <c r="B18" s="180"/>
      <c r="C18" s="219"/>
      <c r="D18" s="211"/>
      <c r="E18" s="184"/>
      <c r="F18" s="176"/>
      <c r="G18" s="212"/>
      <c r="H18" s="183"/>
      <c r="I18" s="184"/>
      <c r="J18" s="133"/>
      <c r="K18" s="134"/>
      <c r="L18" s="221"/>
      <c r="M18" s="213"/>
    </row>
    <row r="19" spans="1:13" s="202" customFormat="1" ht="13" x14ac:dyDescent="0.3">
      <c r="A19" s="194" t="s">
        <v>225</v>
      </c>
      <c r="B19" s="195"/>
      <c r="C19" s="220">
        <f>SUM(C9)</f>
        <v>101.48</v>
      </c>
      <c r="D19" s="197"/>
      <c r="E19" s="146"/>
      <c r="F19" s="198"/>
      <c r="G19" s="144">
        <f>SUM(G9)</f>
        <v>687</v>
      </c>
      <c r="H19" s="199"/>
      <c r="I19" s="200"/>
      <c r="J19" s="201"/>
      <c r="K19" s="146">
        <f>SUM(K9)</f>
        <v>345.96000000000004</v>
      </c>
      <c r="L19" s="199"/>
    </row>
    <row r="20" spans="1:13" s="202" customFormat="1" ht="13" x14ac:dyDescent="0.3">
      <c r="A20" s="203" t="s">
        <v>230</v>
      </c>
      <c r="B20" s="204"/>
      <c r="C20" s="205"/>
      <c r="D20" s="205"/>
      <c r="E20" s="206"/>
      <c r="F20" s="207"/>
      <c r="G20" s="148">
        <f>SUM('2023'!G63+G19)</f>
        <v>43989</v>
      </c>
      <c r="H20" s="208"/>
      <c r="I20" s="206"/>
      <c r="J20" s="209"/>
      <c r="K20" s="148">
        <f>SUM('2023'!K63+'2024'!K19)</f>
        <v>10560.96</v>
      </c>
      <c r="L20" s="208"/>
    </row>
    <row r="21" spans="1:13" s="42" customFormat="1" ht="13" x14ac:dyDescent="0.3">
      <c r="A21" s="47"/>
      <c r="B21" s="41"/>
      <c r="C21" s="89"/>
      <c r="D21" s="76"/>
      <c r="E21" s="69"/>
      <c r="F21" s="44"/>
      <c r="G21" s="106"/>
      <c r="I21" s="69"/>
      <c r="J21" s="68"/>
      <c r="K21" s="101"/>
    </row>
    <row r="22" spans="1:13" x14ac:dyDescent="0.35">
      <c r="B22" s="153" t="s">
        <v>30</v>
      </c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35">
      <c r="B23" s="153" t="s">
        <v>31</v>
      </c>
      <c r="C23" s="2"/>
      <c r="D23" s="2"/>
      <c r="E23" s="2"/>
      <c r="F23" s="2"/>
      <c r="G23" s="2"/>
      <c r="H23" s="2"/>
      <c r="I23" s="2"/>
      <c r="J23" s="2"/>
      <c r="K23" s="2"/>
    </row>
    <row r="24" spans="1:13" x14ac:dyDescent="0.35">
      <c r="B24" s="153" t="s">
        <v>36</v>
      </c>
      <c r="C24" s="2"/>
      <c r="D24" s="2"/>
      <c r="E24" s="2"/>
      <c r="F24" s="2"/>
      <c r="G24" s="2"/>
      <c r="H24" s="2"/>
      <c r="I24" s="2"/>
      <c r="J24" s="2"/>
      <c r="K24" s="2"/>
    </row>
    <row r="25" spans="1:13" x14ac:dyDescent="0.35">
      <c r="B25" s="153"/>
      <c r="C25" s="2"/>
      <c r="D25" s="2"/>
      <c r="E25" s="2"/>
      <c r="F25" s="2"/>
      <c r="G25" s="2"/>
      <c r="H25" s="2"/>
      <c r="I25" s="2"/>
      <c r="J25" s="2"/>
      <c r="K25" s="2"/>
    </row>
    <row r="26" spans="1:13" x14ac:dyDescent="0.35">
      <c r="B26" s="153"/>
      <c r="C26" s="2"/>
      <c r="D26" s="2"/>
      <c r="E26" s="2"/>
      <c r="F26" s="2"/>
      <c r="G26" s="2"/>
      <c r="H26" s="2"/>
      <c r="I26" s="2"/>
      <c r="J26" s="2"/>
      <c r="K26" s="2"/>
    </row>
    <row r="27" spans="1:13" x14ac:dyDescent="0.35">
      <c r="B27" s="153"/>
      <c r="C27" s="2"/>
      <c r="D27" s="2"/>
      <c r="E27" s="2"/>
      <c r="F27" s="2"/>
      <c r="G27" s="2"/>
      <c r="H27" s="2"/>
      <c r="I27" s="2"/>
      <c r="J27" s="2"/>
      <c r="K27" s="2"/>
    </row>
    <row r="28" spans="1:13" x14ac:dyDescent="0.35">
      <c r="B28" s="153"/>
      <c r="C28" s="2"/>
      <c r="D28" s="2"/>
      <c r="E28" s="2"/>
      <c r="F28" s="2"/>
      <c r="G28" s="2"/>
      <c r="H28" s="2"/>
      <c r="I28" s="2"/>
      <c r="J28" s="2"/>
      <c r="K28" s="2"/>
    </row>
    <row r="29" spans="1:13" x14ac:dyDescent="0.35">
      <c r="B29" s="153"/>
      <c r="C29" s="2"/>
      <c r="D29" s="2"/>
      <c r="E29" s="2"/>
      <c r="F29" s="2"/>
      <c r="G29" s="2"/>
      <c r="H29" s="2"/>
      <c r="I29" s="2"/>
      <c r="J29" s="2"/>
      <c r="K29" s="2"/>
    </row>
  </sheetData>
  <printOptions gridLines="1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560F8-A5B4-40B7-B41E-7BEBF80313FE}">
  <dimension ref="A1:M72"/>
  <sheetViews>
    <sheetView topLeftCell="A27" zoomScaleNormal="100" workbookViewId="0">
      <selection activeCell="G47" sqref="G47"/>
    </sheetView>
  </sheetViews>
  <sheetFormatPr baseColWidth="10" defaultColWidth="10.6328125" defaultRowHeight="14.5" x14ac:dyDescent="0.35"/>
  <cols>
    <col min="1" max="1" width="6.453125" style="2" customWidth="1"/>
    <col min="2" max="2" width="23.1796875" style="151" customWidth="1"/>
    <col min="3" max="3" width="6.6328125" style="4" customWidth="1"/>
    <col min="4" max="4" width="8.08984375" style="71" customWidth="1"/>
    <col min="5" max="5" width="8.90625" style="5" customWidth="1"/>
    <col min="6" max="6" width="8.6328125" style="3" customWidth="1"/>
    <col min="7" max="7" width="10.26953125" style="104" customWidth="1"/>
    <col min="8" max="8" width="25.7265625" style="4" customWidth="1"/>
    <col min="9" max="9" width="8.90625" style="5" customWidth="1"/>
    <col min="10" max="10" width="9.81640625" style="6" customWidth="1"/>
    <col min="11" max="11" width="9.90625" style="94" customWidth="1"/>
    <col min="12" max="12" width="8.54296875" style="2" customWidth="1"/>
    <col min="13" max="16384" width="10.6328125" style="2"/>
  </cols>
  <sheetData>
    <row r="1" spans="1:13" s="164" customFormat="1" ht="20" x14ac:dyDescent="0.4">
      <c r="A1" s="155" t="s">
        <v>136</v>
      </c>
      <c r="B1" s="156"/>
      <c r="C1" s="157"/>
      <c r="D1" s="158"/>
      <c r="E1" s="159"/>
      <c r="F1" s="160"/>
      <c r="G1" s="161"/>
      <c r="H1" s="157"/>
      <c r="I1" s="159"/>
      <c r="J1" s="162"/>
      <c r="K1" s="163"/>
    </row>
    <row r="2" spans="1:13" s="164" customFormat="1" ht="14.25" customHeight="1" x14ac:dyDescent="0.3">
      <c r="A2" s="165"/>
      <c r="B2" s="166"/>
      <c r="C2" s="167"/>
      <c r="D2" s="168"/>
      <c r="E2" s="159"/>
      <c r="F2" s="160"/>
      <c r="G2" s="161"/>
      <c r="H2" s="157"/>
      <c r="I2" s="159"/>
      <c r="J2" s="162"/>
      <c r="K2" s="163"/>
    </row>
    <row r="3" spans="1:13" s="164" customFormat="1" ht="14" x14ac:dyDescent="0.3">
      <c r="A3" s="169" t="s">
        <v>0</v>
      </c>
      <c r="B3" s="170" t="s">
        <v>1</v>
      </c>
      <c r="C3" s="167" t="s">
        <v>5</v>
      </c>
      <c r="D3" s="171" t="s">
        <v>4</v>
      </c>
      <c r="E3" s="172" t="s">
        <v>152</v>
      </c>
      <c r="F3" s="173" t="s">
        <v>6</v>
      </c>
      <c r="G3" s="174" t="s">
        <v>3</v>
      </c>
      <c r="H3" s="167" t="s">
        <v>8</v>
      </c>
      <c r="I3" s="172" t="s">
        <v>155</v>
      </c>
      <c r="J3" s="172" t="s">
        <v>28</v>
      </c>
      <c r="K3" s="175" t="s">
        <v>2</v>
      </c>
      <c r="L3" s="169" t="s">
        <v>29</v>
      </c>
    </row>
    <row r="4" spans="1:13" s="164" customFormat="1" ht="14" x14ac:dyDescent="0.3">
      <c r="A4" s="169"/>
      <c r="B4" s="170"/>
      <c r="C4" s="167"/>
      <c r="D4" s="158"/>
      <c r="E4" s="159"/>
      <c r="F4" s="176"/>
      <c r="G4" s="161"/>
      <c r="H4" s="167"/>
      <c r="I4" s="172"/>
      <c r="J4" s="177"/>
      <c r="K4" s="175"/>
    </row>
    <row r="5" spans="1:13" s="125" customFormat="1" ht="13" x14ac:dyDescent="0.3">
      <c r="A5" s="124" t="s">
        <v>134</v>
      </c>
      <c r="B5" s="135" t="s">
        <v>138</v>
      </c>
      <c r="C5" s="126"/>
      <c r="D5" s="127"/>
      <c r="E5" s="128"/>
      <c r="F5" s="129">
        <v>28391</v>
      </c>
      <c r="G5" s="130"/>
      <c r="H5" s="131"/>
      <c r="I5" s="132"/>
      <c r="J5" s="133"/>
      <c r="K5" s="134"/>
    </row>
    <row r="6" spans="1:13" s="125" customFormat="1" ht="13" x14ac:dyDescent="0.3">
      <c r="A6" s="135" t="s">
        <v>139</v>
      </c>
      <c r="B6" s="135" t="s">
        <v>140</v>
      </c>
      <c r="C6" s="126">
        <v>46.26</v>
      </c>
      <c r="D6" s="136">
        <v>1341</v>
      </c>
      <c r="E6" s="128">
        <f>SUM(C6*D6)</f>
        <v>62034.659999999996</v>
      </c>
      <c r="F6" s="129">
        <v>28659</v>
      </c>
      <c r="G6" s="130">
        <f>SUM(F6-F5)</f>
        <v>268</v>
      </c>
      <c r="H6" s="131"/>
      <c r="I6" s="132"/>
      <c r="J6" s="133">
        <f>SUM(E6+I6)</f>
        <v>62034.659999999996</v>
      </c>
      <c r="K6" s="134">
        <v>67.98</v>
      </c>
      <c r="L6" s="125">
        <v>0.11</v>
      </c>
    </row>
    <row r="7" spans="1:13" s="125" customFormat="1" ht="12" customHeight="1" x14ac:dyDescent="0.3">
      <c r="A7" s="135" t="s">
        <v>142</v>
      </c>
      <c r="B7" s="135" t="s">
        <v>143</v>
      </c>
      <c r="C7" s="126">
        <v>88.87</v>
      </c>
      <c r="D7" s="136">
        <v>1256</v>
      </c>
      <c r="E7" s="128">
        <f>SUM(C7*D7)</f>
        <v>111620.72</v>
      </c>
      <c r="F7" s="129">
        <v>30373</v>
      </c>
      <c r="G7" s="130">
        <f>SUM(F7-F15)</f>
        <v>516</v>
      </c>
      <c r="H7" s="131"/>
      <c r="I7" s="132"/>
      <c r="J7" s="133">
        <f>SUM(E7+I7)</f>
        <v>111620.72</v>
      </c>
      <c r="K7" s="134">
        <v>123.27</v>
      </c>
    </row>
    <row r="8" spans="1:13" s="125" customFormat="1" ht="13" x14ac:dyDescent="0.3">
      <c r="A8" s="135" t="s">
        <v>18</v>
      </c>
      <c r="B8" s="135" t="s">
        <v>214</v>
      </c>
      <c r="C8" s="126">
        <v>56.195</v>
      </c>
      <c r="D8" s="136">
        <v>1098</v>
      </c>
      <c r="E8" s="128">
        <f>SUM(C8*D8)</f>
        <v>61702.11</v>
      </c>
      <c r="F8" s="129">
        <v>45948</v>
      </c>
      <c r="G8" s="130">
        <f>SUM(F8-F46)</f>
        <v>514</v>
      </c>
      <c r="H8" s="131"/>
      <c r="I8" s="132"/>
      <c r="J8" s="133">
        <f>SUM(E8+I8)</f>
        <v>61702.11</v>
      </c>
      <c r="K8" s="134">
        <v>62.45</v>
      </c>
      <c r="L8" s="125">
        <v>0.1</v>
      </c>
    </row>
    <row r="9" spans="1:13" s="125" customFormat="1" ht="13" x14ac:dyDescent="0.3">
      <c r="A9" s="135" t="s">
        <v>19</v>
      </c>
      <c r="B9" s="135" t="s">
        <v>215</v>
      </c>
      <c r="C9" s="126">
        <v>109.372</v>
      </c>
      <c r="D9" s="136">
        <v>1096</v>
      </c>
      <c r="E9" s="128">
        <f>SUM(C9*D9)</f>
        <v>119871.712</v>
      </c>
      <c r="F9" s="129">
        <v>46653</v>
      </c>
      <c r="G9" s="130">
        <f>SUM(F9-F8)</f>
        <v>705</v>
      </c>
      <c r="H9" s="131"/>
      <c r="I9" s="132"/>
      <c r="J9" s="133">
        <f>SUM(E9+I9)</f>
        <v>119871.712</v>
      </c>
      <c r="K9" s="134">
        <v>122.02</v>
      </c>
    </row>
    <row r="10" spans="1:13" s="139" customFormat="1" ht="13" x14ac:dyDescent="0.3">
      <c r="A10" s="138" t="s">
        <v>141</v>
      </c>
      <c r="B10" s="152"/>
      <c r="C10" s="140">
        <f>SUM(C6:C8)</f>
        <v>191.32499999999999</v>
      </c>
      <c r="D10" s="141"/>
      <c r="E10" s="146">
        <f>SUM(E6:E8)</f>
        <v>235357.49</v>
      </c>
      <c r="F10" s="143"/>
      <c r="G10" s="144">
        <f>SUM(G5:G9)</f>
        <v>2003</v>
      </c>
      <c r="H10" s="145"/>
      <c r="I10" s="146">
        <f>SUM(I6:I8)</f>
        <v>0</v>
      </c>
      <c r="J10" s="147">
        <f>SUM(J6:J8)</f>
        <v>235357.49</v>
      </c>
      <c r="K10" s="148">
        <f>SUM(K6:K8)</f>
        <v>253.7</v>
      </c>
      <c r="L10" s="149"/>
      <c r="M10" s="150">
        <f>SUM(E10+I10)</f>
        <v>235357.49</v>
      </c>
    </row>
    <row r="11" spans="1:13" s="21" customFormat="1" ht="13" customHeight="1" x14ac:dyDescent="0.35">
      <c r="A11" s="16"/>
      <c r="B11" s="35"/>
      <c r="C11" s="84"/>
      <c r="D11" s="79"/>
      <c r="E11" s="15"/>
      <c r="F11" s="18"/>
      <c r="G11" s="118"/>
      <c r="H11" s="19"/>
      <c r="I11" s="20"/>
      <c r="J11" s="15"/>
      <c r="K11" s="97"/>
    </row>
    <row r="12" spans="1:13" s="125" customFormat="1" ht="13" x14ac:dyDescent="0.3">
      <c r="A12" s="135" t="s">
        <v>145</v>
      </c>
      <c r="B12" s="135" t="s">
        <v>146</v>
      </c>
      <c r="C12" s="126">
        <v>52.267000000000003</v>
      </c>
      <c r="D12" s="136">
        <v>229.6</v>
      </c>
      <c r="E12" s="128">
        <f>SUM(C12*D12)</f>
        <v>12000.503200000001</v>
      </c>
      <c r="F12" s="129">
        <v>29061</v>
      </c>
      <c r="G12" s="130">
        <f>SUM(F12-F6)</f>
        <v>402</v>
      </c>
      <c r="H12" s="131"/>
      <c r="I12" s="132"/>
      <c r="J12" s="133">
        <f t="shared" ref="J12:J39" si="0">SUM(E12+I12)</f>
        <v>12000.503200000001</v>
      </c>
      <c r="K12" s="134">
        <v>67.05</v>
      </c>
      <c r="L12" s="125">
        <v>0.56000000000000005</v>
      </c>
    </row>
    <row r="13" spans="1:13" s="125" customFormat="1" ht="13" x14ac:dyDescent="0.3">
      <c r="A13" s="135" t="s">
        <v>22</v>
      </c>
      <c r="B13" s="135" t="s">
        <v>147</v>
      </c>
      <c r="C13" s="126">
        <v>80.165000000000006</v>
      </c>
      <c r="D13" s="136">
        <v>229.6</v>
      </c>
      <c r="E13" s="128">
        <f>SUM(C13*D13)</f>
        <v>18405.884000000002</v>
      </c>
      <c r="F13" s="129">
        <v>29540</v>
      </c>
      <c r="G13" s="130">
        <f>SUM(F13-F12)</f>
        <v>479</v>
      </c>
      <c r="H13" s="131"/>
      <c r="I13" s="132"/>
      <c r="J13" s="133">
        <f t="shared" si="0"/>
        <v>18405.884000000002</v>
      </c>
      <c r="K13" s="134">
        <v>94.73</v>
      </c>
    </row>
    <row r="14" spans="1:13" s="125" customFormat="1" ht="13" x14ac:dyDescent="0.3">
      <c r="A14" s="135" t="s">
        <v>148</v>
      </c>
      <c r="B14" s="135" t="s">
        <v>147</v>
      </c>
      <c r="C14" s="126">
        <v>0</v>
      </c>
      <c r="D14" s="126">
        <v>0</v>
      </c>
      <c r="E14" s="130">
        <v>0</v>
      </c>
      <c r="F14" s="129">
        <v>29580</v>
      </c>
      <c r="G14" s="130">
        <v>0</v>
      </c>
      <c r="H14" s="131" t="s">
        <v>149</v>
      </c>
      <c r="I14" s="154">
        <v>24000</v>
      </c>
      <c r="J14" s="133">
        <f t="shared" si="0"/>
        <v>24000</v>
      </c>
      <c r="K14" s="134">
        <v>80</v>
      </c>
    </row>
    <row r="15" spans="1:13" s="125" customFormat="1" ht="13" x14ac:dyDescent="0.3">
      <c r="A15" s="135" t="s">
        <v>150</v>
      </c>
      <c r="B15" s="135" t="s">
        <v>151</v>
      </c>
      <c r="C15" s="126">
        <v>47.81</v>
      </c>
      <c r="D15" s="136">
        <v>244.5</v>
      </c>
      <c r="E15" s="128">
        <f t="shared" ref="E15" si="1">SUM(C15*D15)</f>
        <v>11689.545</v>
      </c>
      <c r="F15" s="129">
        <v>29857</v>
      </c>
      <c r="G15" s="130">
        <f t="shared" ref="G15" si="2">SUM(F15-F14)</f>
        <v>277</v>
      </c>
      <c r="H15" s="131"/>
      <c r="I15" s="132"/>
      <c r="J15" s="133">
        <f t="shared" si="0"/>
        <v>11689.545</v>
      </c>
      <c r="K15" s="134">
        <v>59.79</v>
      </c>
    </row>
    <row r="16" spans="1:13" s="125" customFormat="1" ht="13" x14ac:dyDescent="0.3">
      <c r="A16" s="135" t="s">
        <v>156</v>
      </c>
      <c r="B16" s="135" t="s">
        <v>157</v>
      </c>
      <c r="C16" s="126">
        <v>77.625</v>
      </c>
      <c r="D16" s="136">
        <v>230.6</v>
      </c>
      <c r="E16" s="128">
        <f t="shared" ref="E16:E37" si="3">SUM(C16*D16)</f>
        <v>17900.325000000001</v>
      </c>
      <c r="F16" s="129">
        <v>30877</v>
      </c>
      <c r="G16" s="130">
        <f>SUM(F16-F7)</f>
        <v>504</v>
      </c>
      <c r="H16" s="131"/>
      <c r="I16" s="132"/>
      <c r="J16" s="133">
        <f t="shared" si="0"/>
        <v>17900.325000000001</v>
      </c>
      <c r="K16" s="134">
        <v>95.66</v>
      </c>
      <c r="L16" s="125">
        <v>0.5</v>
      </c>
    </row>
    <row r="17" spans="1:12" s="125" customFormat="1" ht="13" x14ac:dyDescent="0.3">
      <c r="A17" s="135" t="s">
        <v>158</v>
      </c>
      <c r="B17" s="135" t="s">
        <v>159</v>
      </c>
      <c r="C17" s="126">
        <v>93.23</v>
      </c>
      <c r="D17" s="136">
        <v>230.6</v>
      </c>
      <c r="E17" s="128">
        <f t="shared" si="3"/>
        <v>21498.838</v>
      </c>
      <c r="F17" s="129">
        <v>31474</v>
      </c>
      <c r="G17" s="130">
        <f t="shared" ref="G17:G30" si="4">SUM(F17-F16)</f>
        <v>597</v>
      </c>
      <c r="H17" s="131"/>
      <c r="I17" s="132"/>
      <c r="J17" s="133">
        <f t="shared" si="0"/>
        <v>21498.838</v>
      </c>
      <c r="K17" s="134">
        <v>112.88</v>
      </c>
    </row>
    <row r="18" spans="1:12" s="125" customFormat="1" ht="13" x14ac:dyDescent="0.3">
      <c r="A18" s="135" t="s">
        <v>160</v>
      </c>
      <c r="B18" s="135" t="s">
        <v>161</v>
      </c>
      <c r="C18" s="126">
        <v>56.08</v>
      </c>
      <c r="D18" s="136">
        <v>242.5</v>
      </c>
      <c r="E18" s="128">
        <f t="shared" si="3"/>
        <v>13599.4</v>
      </c>
      <c r="F18" s="129">
        <v>31810</v>
      </c>
      <c r="G18" s="130">
        <f t="shared" si="4"/>
        <v>336</v>
      </c>
      <c r="H18" s="131"/>
      <c r="I18" s="132"/>
      <c r="J18" s="133">
        <f t="shared" si="0"/>
        <v>13599.4</v>
      </c>
      <c r="K18" s="134">
        <v>69.900000000000006</v>
      </c>
    </row>
    <row r="19" spans="1:12" s="125" customFormat="1" ht="13" x14ac:dyDescent="0.3">
      <c r="A19" s="135" t="s">
        <v>162</v>
      </c>
      <c r="B19" s="135" t="s">
        <v>163</v>
      </c>
      <c r="C19" s="126">
        <v>85.33</v>
      </c>
      <c r="D19" s="136">
        <v>253.7</v>
      </c>
      <c r="E19" s="128">
        <f t="shared" si="3"/>
        <v>21648.220999999998</v>
      </c>
      <c r="F19" s="129">
        <v>32310</v>
      </c>
      <c r="G19" s="130">
        <f t="shared" si="4"/>
        <v>500</v>
      </c>
      <c r="H19" s="131"/>
      <c r="I19" s="132"/>
      <c r="J19" s="133">
        <f t="shared" si="0"/>
        <v>21648.220999999998</v>
      </c>
      <c r="K19" s="134">
        <v>101.75</v>
      </c>
      <c r="L19" s="125">
        <v>0.48</v>
      </c>
    </row>
    <row r="20" spans="1:12" s="125" customFormat="1" ht="13" x14ac:dyDescent="0.3">
      <c r="A20" s="178" t="s">
        <v>164</v>
      </c>
      <c r="B20" s="135" t="s">
        <v>165</v>
      </c>
      <c r="C20" s="126">
        <v>105.36</v>
      </c>
      <c r="D20" s="136">
        <v>255.3</v>
      </c>
      <c r="E20" s="128">
        <f t="shared" si="3"/>
        <v>26898.407999999999</v>
      </c>
      <c r="F20" s="129">
        <v>32994</v>
      </c>
      <c r="G20" s="130">
        <f t="shared" si="4"/>
        <v>684</v>
      </c>
      <c r="H20" s="131"/>
      <c r="I20" s="132"/>
      <c r="J20" s="133">
        <f t="shared" si="0"/>
        <v>26898.407999999999</v>
      </c>
      <c r="K20" s="134">
        <v>137.44</v>
      </c>
    </row>
    <row r="21" spans="1:12" s="125" customFormat="1" ht="13" x14ac:dyDescent="0.3">
      <c r="A21" s="178" t="s">
        <v>166</v>
      </c>
      <c r="B21" s="135" t="s">
        <v>167</v>
      </c>
      <c r="C21" s="126">
        <v>75.62</v>
      </c>
      <c r="D21" s="136">
        <v>269.8</v>
      </c>
      <c r="E21" s="128">
        <f t="shared" si="3"/>
        <v>20402.276000000002</v>
      </c>
      <c r="F21" s="129">
        <v>33415</v>
      </c>
      <c r="G21" s="130">
        <f t="shared" si="4"/>
        <v>421</v>
      </c>
      <c r="H21" s="131"/>
      <c r="I21" s="132"/>
      <c r="J21" s="133">
        <f t="shared" si="0"/>
        <v>20402.276000000002</v>
      </c>
      <c r="K21" s="134">
        <v>103.34</v>
      </c>
      <c r="L21" s="125">
        <v>0.47</v>
      </c>
    </row>
    <row r="22" spans="1:12" s="125" customFormat="1" ht="13" x14ac:dyDescent="0.3">
      <c r="A22" s="178" t="s">
        <v>24</v>
      </c>
      <c r="B22" s="135" t="s">
        <v>170</v>
      </c>
      <c r="C22" s="126">
        <v>45</v>
      </c>
      <c r="D22" s="136">
        <v>271</v>
      </c>
      <c r="E22" s="128">
        <f t="shared" si="3"/>
        <v>12195</v>
      </c>
      <c r="F22" s="129">
        <v>33675</v>
      </c>
      <c r="G22" s="130">
        <f t="shared" si="4"/>
        <v>260</v>
      </c>
      <c r="H22" s="131"/>
      <c r="I22" s="132"/>
      <c r="J22" s="133">
        <f t="shared" si="0"/>
        <v>12195</v>
      </c>
      <c r="K22" s="134">
        <v>60.47</v>
      </c>
      <c r="L22" s="125">
        <v>0.46</v>
      </c>
    </row>
    <row r="23" spans="1:12" s="125" customFormat="1" ht="13" x14ac:dyDescent="0.3">
      <c r="A23" s="178" t="s">
        <v>26</v>
      </c>
      <c r="B23" s="135" t="s">
        <v>171</v>
      </c>
      <c r="C23" s="126">
        <v>59.46</v>
      </c>
      <c r="D23" s="136">
        <v>284.2</v>
      </c>
      <c r="E23" s="128">
        <f t="shared" si="3"/>
        <v>16898.531999999999</v>
      </c>
      <c r="F23" s="129">
        <v>34095</v>
      </c>
      <c r="G23" s="130">
        <f t="shared" si="4"/>
        <v>420</v>
      </c>
      <c r="H23" s="131"/>
      <c r="I23" s="132"/>
      <c r="J23" s="133">
        <f t="shared" si="0"/>
        <v>16898.531999999999</v>
      </c>
      <c r="K23" s="134">
        <v>82.37</v>
      </c>
    </row>
    <row r="24" spans="1:12" s="125" customFormat="1" ht="13" x14ac:dyDescent="0.3">
      <c r="A24" s="178" t="s">
        <v>168</v>
      </c>
      <c r="B24" s="135" t="s">
        <v>172</v>
      </c>
      <c r="C24" s="126">
        <v>46.77</v>
      </c>
      <c r="D24" s="136">
        <v>288.5</v>
      </c>
      <c r="E24" s="128">
        <f t="shared" si="3"/>
        <v>13493.145</v>
      </c>
      <c r="F24" s="129">
        <v>34327</v>
      </c>
      <c r="G24" s="130">
        <f t="shared" si="4"/>
        <v>232</v>
      </c>
      <c r="H24" s="131"/>
      <c r="I24" s="132"/>
      <c r="J24" s="133">
        <f t="shared" si="0"/>
        <v>13493.145</v>
      </c>
      <c r="K24" s="134">
        <v>60.32</v>
      </c>
      <c r="L24" s="125">
        <v>0.45</v>
      </c>
    </row>
    <row r="25" spans="1:12" s="125" customFormat="1" ht="13" x14ac:dyDescent="0.3">
      <c r="A25" s="178" t="s">
        <v>169</v>
      </c>
      <c r="B25" s="135" t="s">
        <v>173</v>
      </c>
      <c r="C25" s="126">
        <v>61.29</v>
      </c>
      <c r="D25" s="127">
        <v>244.7</v>
      </c>
      <c r="E25" s="128">
        <f t="shared" si="3"/>
        <v>14997.662999999999</v>
      </c>
      <c r="F25" s="129">
        <v>34715</v>
      </c>
      <c r="G25" s="130">
        <f t="shared" si="4"/>
        <v>388</v>
      </c>
      <c r="H25" s="131"/>
      <c r="I25" s="137"/>
      <c r="J25" s="133">
        <f t="shared" si="0"/>
        <v>14997.662999999999</v>
      </c>
      <c r="K25" s="134">
        <v>66.3</v>
      </c>
      <c r="L25" s="125">
        <v>0.44</v>
      </c>
    </row>
    <row r="26" spans="1:12" s="125" customFormat="1" ht="13" x14ac:dyDescent="0.3">
      <c r="A26" s="178" t="s">
        <v>174</v>
      </c>
      <c r="B26" s="135" t="s">
        <v>175</v>
      </c>
      <c r="C26" s="126">
        <v>42.41</v>
      </c>
      <c r="D26" s="127">
        <v>294.7</v>
      </c>
      <c r="E26" s="128">
        <f t="shared" si="3"/>
        <v>12498.226999999999</v>
      </c>
      <c r="F26" s="129">
        <v>34938</v>
      </c>
      <c r="G26" s="130">
        <f t="shared" si="4"/>
        <v>223</v>
      </c>
      <c r="H26" s="131"/>
      <c r="I26" s="137"/>
      <c r="J26" s="133">
        <f t="shared" si="0"/>
        <v>12498.226999999999</v>
      </c>
      <c r="K26" s="134">
        <v>58.39</v>
      </c>
    </row>
    <row r="27" spans="1:12" s="125" customFormat="1" ht="13" x14ac:dyDescent="0.3">
      <c r="A27" s="178" t="s">
        <v>176</v>
      </c>
      <c r="B27" s="135" t="s">
        <v>125</v>
      </c>
      <c r="C27" s="126">
        <v>48.19</v>
      </c>
      <c r="D27" s="127">
        <v>269.8</v>
      </c>
      <c r="E27" s="128">
        <f t="shared" si="3"/>
        <v>13001.662</v>
      </c>
      <c r="F27" s="129">
        <v>35253</v>
      </c>
      <c r="G27" s="130">
        <f t="shared" si="4"/>
        <v>315</v>
      </c>
      <c r="H27" s="131"/>
      <c r="I27" s="137"/>
      <c r="J27" s="133">
        <f t="shared" si="0"/>
        <v>13001.662</v>
      </c>
      <c r="K27" s="134">
        <v>58.95</v>
      </c>
      <c r="L27" s="125">
        <v>0.43</v>
      </c>
    </row>
    <row r="28" spans="1:12" s="125" customFormat="1" ht="13" x14ac:dyDescent="0.3">
      <c r="A28" s="178" t="s">
        <v>177</v>
      </c>
      <c r="B28" s="135" t="s">
        <v>43</v>
      </c>
      <c r="C28" s="126">
        <v>57</v>
      </c>
      <c r="D28" s="127">
        <v>278.89999999999998</v>
      </c>
      <c r="E28" s="128">
        <f t="shared" si="3"/>
        <v>15897.3</v>
      </c>
      <c r="F28" s="129">
        <v>35661</v>
      </c>
      <c r="G28" s="130">
        <f t="shared" si="4"/>
        <v>408</v>
      </c>
      <c r="H28" s="131"/>
      <c r="I28" s="137"/>
      <c r="J28" s="133">
        <f t="shared" si="0"/>
        <v>15897.3</v>
      </c>
      <c r="K28" s="134">
        <v>70.48</v>
      </c>
      <c r="L28" s="125">
        <v>0.41</v>
      </c>
    </row>
    <row r="29" spans="1:12" s="125" customFormat="1" ht="13" x14ac:dyDescent="0.3">
      <c r="A29" s="178" t="s">
        <v>178</v>
      </c>
      <c r="B29" s="135" t="s">
        <v>180</v>
      </c>
      <c r="C29" s="126">
        <v>67.25</v>
      </c>
      <c r="D29" s="127">
        <v>248.3</v>
      </c>
      <c r="E29" s="128">
        <f t="shared" si="3"/>
        <v>16698.174999999999</v>
      </c>
      <c r="F29" s="129">
        <v>36241</v>
      </c>
      <c r="G29" s="130">
        <f t="shared" si="4"/>
        <v>580</v>
      </c>
      <c r="H29" s="131"/>
      <c r="I29" s="137"/>
      <c r="J29" s="133">
        <f t="shared" si="0"/>
        <v>16698.174999999999</v>
      </c>
      <c r="K29" s="134">
        <v>71.790000000000006</v>
      </c>
    </row>
    <row r="30" spans="1:12" s="125" customFormat="1" ht="13" x14ac:dyDescent="0.3">
      <c r="A30" s="178" t="s">
        <v>179</v>
      </c>
      <c r="B30" s="135" t="s">
        <v>181</v>
      </c>
      <c r="C30" s="126">
        <v>93.18</v>
      </c>
      <c r="D30" s="127">
        <v>316.8</v>
      </c>
      <c r="E30" s="128">
        <f t="shared" si="3"/>
        <v>29519.424000000003</v>
      </c>
      <c r="F30" s="129">
        <v>36931</v>
      </c>
      <c r="G30" s="130">
        <f t="shared" si="4"/>
        <v>690</v>
      </c>
      <c r="H30" s="131"/>
      <c r="I30" s="137"/>
      <c r="J30" s="133">
        <f t="shared" si="0"/>
        <v>29519.424000000003</v>
      </c>
      <c r="K30" s="134">
        <v>118.43</v>
      </c>
      <c r="L30" s="125">
        <v>0.4</v>
      </c>
    </row>
    <row r="31" spans="1:12" s="125" customFormat="1" ht="13" x14ac:dyDescent="0.3">
      <c r="A31" s="178" t="s">
        <v>13</v>
      </c>
      <c r="B31" s="135" t="s">
        <v>195</v>
      </c>
      <c r="C31" s="126">
        <v>96.247</v>
      </c>
      <c r="D31" s="127">
        <v>415</v>
      </c>
      <c r="E31" s="128">
        <f t="shared" si="3"/>
        <v>39942.504999999997</v>
      </c>
      <c r="F31" s="129">
        <v>39323</v>
      </c>
      <c r="G31" s="130">
        <f>SUM(F31-F59)</f>
        <v>623</v>
      </c>
      <c r="H31" s="131"/>
      <c r="I31" s="137"/>
      <c r="J31" s="133">
        <f t="shared" si="0"/>
        <v>39942.504999999997</v>
      </c>
      <c r="K31" s="134">
        <v>108.98</v>
      </c>
      <c r="L31" s="125">
        <v>0.25</v>
      </c>
    </row>
    <row r="32" spans="1:12" s="125" customFormat="1" ht="13" x14ac:dyDescent="0.3">
      <c r="A32" s="178" t="s">
        <v>38</v>
      </c>
      <c r="B32" s="135" t="s">
        <v>196</v>
      </c>
      <c r="C32" s="126">
        <v>83.531000000000006</v>
      </c>
      <c r="D32" s="127">
        <v>419</v>
      </c>
      <c r="E32" s="128">
        <f t="shared" si="3"/>
        <v>34999.489000000001</v>
      </c>
      <c r="F32" s="129">
        <v>39947</v>
      </c>
      <c r="G32" s="130">
        <f t="shared" ref="G32:G37" si="5">SUM(F32-F31)</f>
        <v>624</v>
      </c>
      <c r="H32" s="131"/>
      <c r="I32" s="137"/>
      <c r="J32" s="133">
        <f t="shared" si="0"/>
        <v>34999.489000000001</v>
      </c>
      <c r="K32" s="134">
        <v>95.58</v>
      </c>
    </row>
    <row r="33" spans="1:12" s="125" customFormat="1" ht="13" x14ac:dyDescent="0.3">
      <c r="A33" s="178" t="s">
        <v>39</v>
      </c>
      <c r="B33" s="135" t="s">
        <v>197</v>
      </c>
      <c r="C33" s="126">
        <v>72.680000000000007</v>
      </c>
      <c r="D33" s="127">
        <v>371.6</v>
      </c>
      <c r="E33" s="128">
        <f t="shared" si="3"/>
        <v>27007.888000000003</v>
      </c>
      <c r="F33" s="129">
        <v>40462</v>
      </c>
      <c r="G33" s="130">
        <f t="shared" si="5"/>
        <v>515</v>
      </c>
      <c r="H33" s="131"/>
      <c r="I33" s="137"/>
      <c r="J33" s="133">
        <f t="shared" si="0"/>
        <v>27007.888000000003</v>
      </c>
      <c r="K33" s="134">
        <v>74.430000000000007</v>
      </c>
    </row>
    <row r="34" spans="1:12" s="125" customFormat="1" ht="13" x14ac:dyDescent="0.3">
      <c r="A34" s="178" t="s">
        <v>40</v>
      </c>
      <c r="B34" s="135" t="s">
        <v>198</v>
      </c>
      <c r="C34" s="126">
        <v>56.71</v>
      </c>
      <c r="D34" s="127">
        <v>363.3</v>
      </c>
      <c r="E34" s="128">
        <f t="shared" si="3"/>
        <v>20602.743000000002</v>
      </c>
      <c r="F34" s="129">
        <v>40833</v>
      </c>
      <c r="G34" s="130">
        <f t="shared" si="5"/>
        <v>371</v>
      </c>
      <c r="H34" s="131"/>
      <c r="I34" s="137"/>
      <c r="J34" s="133">
        <f t="shared" si="0"/>
        <v>20602.743000000002</v>
      </c>
      <c r="K34" s="134">
        <v>57.29</v>
      </c>
    </row>
    <row r="35" spans="1:12" s="125" customFormat="1" ht="13" x14ac:dyDescent="0.3">
      <c r="A35" s="178" t="s">
        <v>199</v>
      </c>
      <c r="B35" s="135" t="s">
        <v>200</v>
      </c>
      <c r="C35" s="126">
        <v>75.100999999999999</v>
      </c>
      <c r="D35" s="127">
        <v>379.5</v>
      </c>
      <c r="E35" s="128">
        <f t="shared" si="3"/>
        <v>28500.8295</v>
      </c>
      <c r="F35" s="129">
        <v>41340</v>
      </c>
      <c r="G35" s="130">
        <f t="shared" si="5"/>
        <v>507</v>
      </c>
      <c r="H35" s="131"/>
      <c r="I35" s="137"/>
      <c r="J35" s="133">
        <f t="shared" si="0"/>
        <v>28500.8295</v>
      </c>
      <c r="K35" s="134">
        <v>79.900000000000006</v>
      </c>
      <c r="L35" s="125">
        <v>0.26</v>
      </c>
    </row>
    <row r="36" spans="1:12" s="125" customFormat="1" ht="13" x14ac:dyDescent="0.3">
      <c r="A36" s="178" t="s">
        <v>106</v>
      </c>
      <c r="B36" s="135" t="s">
        <v>201</v>
      </c>
      <c r="C36" s="126">
        <v>65.257000000000005</v>
      </c>
      <c r="D36" s="127">
        <v>392.3</v>
      </c>
      <c r="E36" s="128">
        <f t="shared" si="3"/>
        <v>25600.321100000001</v>
      </c>
      <c r="F36" s="129">
        <v>41684</v>
      </c>
      <c r="G36" s="130">
        <f t="shared" si="5"/>
        <v>344</v>
      </c>
      <c r="H36" s="131"/>
      <c r="I36" s="137"/>
      <c r="J36" s="133">
        <f t="shared" si="0"/>
        <v>25600.321100000001</v>
      </c>
      <c r="K36" s="134">
        <v>67.58</v>
      </c>
    </row>
    <row r="37" spans="1:12" s="125" customFormat="1" ht="13" x14ac:dyDescent="0.3">
      <c r="A37" s="178" t="s">
        <v>15</v>
      </c>
      <c r="B37" s="135" t="s">
        <v>202</v>
      </c>
      <c r="C37" s="126">
        <v>82.988</v>
      </c>
      <c r="D37" s="127">
        <v>376</v>
      </c>
      <c r="E37" s="128">
        <f t="shared" si="3"/>
        <v>31203.488000000001</v>
      </c>
      <c r="F37" s="129">
        <v>42195</v>
      </c>
      <c r="G37" s="130">
        <f t="shared" si="5"/>
        <v>511</v>
      </c>
      <c r="H37" s="131"/>
      <c r="I37" s="137"/>
      <c r="J37" s="133">
        <f t="shared" si="0"/>
        <v>31203.488000000001</v>
      </c>
      <c r="K37" s="134">
        <v>87</v>
      </c>
    </row>
    <row r="38" spans="1:12" s="125" customFormat="1" ht="13" x14ac:dyDescent="0.3">
      <c r="A38" s="178" t="s">
        <v>107</v>
      </c>
      <c r="B38" s="135" t="s">
        <v>203</v>
      </c>
      <c r="C38" s="126">
        <v>0</v>
      </c>
      <c r="D38" s="127">
        <v>0</v>
      </c>
      <c r="E38" s="128">
        <v>0</v>
      </c>
      <c r="F38" s="129">
        <v>42620</v>
      </c>
      <c r="G38" s="130">
        <v>0</v>
      </c>
      <c r="H38" s="131"/>
      <c r="I38" s="191">
        <v>18000</v>
      </c>
      <c r="J38" s="133">
        <f t="shared" si="0"/>
        <v>18000</v>
      </c>
      <c r="K38" s="134">
        <v>46.5</v>
      </c>
    </row>
    <row r="39" spans="1:12" s="125" customFormat="1" ht="13" x14ac:dyDescent="0.3">
      <c r="A39" s="178" t="s">
        <v>107</v>
      </c>
      <c r="B39" s="135" t="s">
        <v>203</v>
      </c>
      <c r="C39" s="126">
        <v>59.396999999999998</v>
      </c>
      <c r="D39" s="127">
        <v>370.4</v>
      </c>
      <c r="E39" s="128">
        <f>SUM(C39*D39)</f>
        <v>22000.648799999999</v>
      </c>
      <c r="F39" s="129">
        <v>42623</v>
      </c>
      <c r="G39" s="130">
        <f>SUM(F39-F37)</f>
        <v>428</v>
      </c>
      <c r="H39" s="131"/>
      <c r="I39" s="137"/>
      <c r="J39" s="133">
        <f t="shared" si="0"/>
        <v>22000.648799999999</v>
      </c>
      <c r="K39" s="134">
        <v>56.83</v>
      </c>
    </row>
    <row r="40" spans="1:12" s="125" customFormat="1" ht="13" x14ac:dyDescent="0.3">
      <c r="A40" s="178" t="s">
        <v>204</v>
      </c>
      <c r="B40" s="135" t="s">
        <v>205</v>
      </c>
      <c r="C40" s="126">
        <v>69.483000000000004</v>
      </c>
      <c r="D40" s="127">
        <v>416</v>
      </c>
      <c r="E40" s="128">
        <f>SUM(C40*D40)</f>
        <v>28904.928</v>
      </c>
      <c r="F40" s="129">
        <v>43128</v>
      </c>
      <c r="G40" s="130">
        <f>SUM(F40-F39)</f>
        <v>505</v>
      </c>
      <c r="H40" s="131"/>
      <c r="I40" s="137"/>
      <c r="J40" s="133">
        <f t="shared" ref="J40:J43" si="6">SUM(E40+I40)</f>
        <v>28904.928</v>
      </c>
      <c r="K40" s="134">
        <v>74.42</v>
      </c>
    </row>
    <row r="41" spans="1:12" s="125" customFormat="1" ht="13" x14ac:dyDescent="0.3">
      <c r="A41" s="178" t="s">
        <v>206</v>
      </c>
      <c r="B41" s="135" t="s">
        <v>207</v>
      </c>
      <c r="C41" s="126">
        <v>59.58</v>
      </c>
      <c r="D41" s="127">
        <v>470</v>
      </c>
      <c r="E41" s="128">
        <f>SUM(C41*D41)</f>
        <v>28002.6</v>
      </c>
      <c r="F41" s="129">
        <v>43549</v>
      </c>
      <c r="G41" s="130">
        <f>SUM(F41-F40)</f>
        <v>421</v>
      </c>
      <c r="H41" s="131"/>
      <c r="I41" s="137"/>
      <c r="J41" s="133">
        <f t="shared" si="6"/>
        <v>28002.6</v>
      </c>
      <c r="K41" s="134">
        <v>77.84</v>
      </c>
    </row>
    <row r="42" spans="1:12" s="125" customFormat="1" ht="13" x14ac:dyDescent="0.3">
      <c r="A42" s="178" t="s">
        <v>208</v>
      </c>
      <c r="B42" s="135" t="s">
        <v>209</v>
      </c>
      <c r="C42" s="126">
        <v>63.82</v>
      </c>
      <c r="D42" s="127">
        <v>470</v>
      </c>
      <c r="E42" s="128">
        <v>30000</v>
      </c>
      <c r="F42" s="129">
        <v>44050</v>
      </c>
      <c r="G42" s="130">
        <f>SUM(F42-F41)</f>
        <v>501</v>
      </c>
      <c r="H42" s="131"/>
      <c r="I42" s="137"/>
      <c r="J42" s="133">
        <f t="shared" si="6"/>
        <v>30000</v>
      </c>
      <c r="K42" s="134">
        <v>76.959999999999994</v>
      </c>
    </row>
    <row r="43" spans="1:12" s="125" customFormat="1" ht="13" x14ac:dyDescent="0.3">
      <c r="A43" s="178" t="s">
        <v>33</v>
      </c>
      <c r="B43" s="135" t="s">
        <v>210</v>
      </c>
      <c r="C43" s="126">
        <v>43.2</v>
      </c>
      <c r="D43" s="127">
        <v>500</v>
      </c>
      <c r="E43" s="128">
        <f>SUM(C43*D43)</f>
        <v>21600</v>
      </c>
      <c r="F43" s="129">
        <v>44379</v>
      </c>
      <c r="G43" s="130">
        <f>SUM(F43-F42)</f>
        <v>329</v>
      </c>
      <c r="H43" s="131"/>
      <c r="I43" s="137"/>
      <c r="J43" s="133">
        <f t="shared" si="6"/>
        <v>21600</v>
      </c>
      <c r="K43" s="134">
        <v>59.45</v>
      </c>
    </row>
    <row r="44" spans="1:12" s="125" customFormat="1" ht="13" x14ac:dyDescent="0.3">
      <c r="A44" s="178" t="s">
        <v>33</v>
      </c>
      <c r="B44" s="135" t="s">
        <v>210</v>
      </c>
      <c r="C44" s="126">
        <v>0</v>
      </c>
      <c r="D44" s="127">
        <v>0</v>
      </c>
      <c r="E44" s="128">
        <v>0</v>
      </c>
      <c r="F44" s="129">
        <v>44379</v>
      </c>
      <c r="G44" s="130">
        <v>0</v>
      </c>
      <c r="H44" s="131" t="s">
        <v>211</v>
      </c>
      <c r="I44" s="133">
        <v>14580</v>
      </c>
      <c r="J44" s="133">
        <f t="shared" ref="J44:J51" si="7">SUM(E44+I44)</f>
        <v>14580</v>
      </c>
      <c r="K44" s="134">
        <v>40.130000000000003</v>
      </c>
    </row>
    <row r="45" spans="1:12" s="125" customFormat="1" ht="13" x14ac:dyDescent="0.3">
      <c r="A45" s="178" t="s">
        <v>42</v>
      </c>
      <c r="B45" s="135" t="s">
        <v>212</v>
      </c>
      <c r="C45" s="126">
        <v>100</v>
      </c>
      <c r="D45" s="127">
        <v>500</v>
      </c>
      <c r="E45" s="128">
        <f t="shared" ref="E45:E51" si="8">SUM(C45*D45)</f>
        <v>50000</v>
      </c>
      <c r="F45" s="129">
        <v>45028</v>
      </c>
      <c r="G45" s="130">
        <f>SUM(F45-F43)</f>
        <v>649</v>
      </c>
      <c r="H45" s="131"/>
      <c r="I45" s="137"/>
      <c r="J45" s="133">
        <f t="shared" si="7"/>
        <v>50000</v>
      </c>
      <c r="K45" s="134">
        <v>128.26</v>
      </c>
    </row>
    <row r="46" spans="1:12" s="125" customFormat="1" ht="13" x14ac:dyDescent="0.3">
      <c r="A46" s="178" t="s">
        <v>119</v>
      </c>
      <c r="B46" s="135" t="s">
        <v>213</v>
      </c>
      <c r="C46" s="126">
        <v>62.8</v>
      </c>
      <c r="D46" s="127">
        <v>589</v>
      </c>
      <c r="E46" s="128">
        <f t="shared" si="8"/>
        <v>36989.199999999997</v>
      </c>
      <c r="F46" s="129">
        <v>45434</v>
      </c>
      <c r="G46" s="130">
        <f>SUM(F46-F45)</f>
        <v>406</v>
      </c>
      <c r="H46" s="131"/>
      <c r="I46" s="137"/>
      <c r="J46" s="133">
        <f t="shared" si="7"/>
        <v>36989.199999999997</v>
      </c>
      <c r="K46" s="134">
        <v>92.52</v>
      </c>
    </row>
    <row r="47" spans="1:12" s="125" customFormat="1" ht="13" x14ac:dyDescent="0.3">
      <c r="A47" s="178" t="s">
        <v>216</v>
      </c>
      <c r="B47" s="135" t="s">
        <v>217</v>
      </c>
      <c r="C47" s="126">
        <v>76.680000000000007</v>
      </c>
      <c r="D47" s="127">
        <v>599.5</v>
      </c>
      <c r="E47" s="128">
        <f t="shared" si="8"/>
        <v>45969.66</v>
      </c>
      <c r="F47" s="129">
        <v>47203</v>
      </c>
      <c r="G47" s="130">
        <f>SUM(F47-F9)</f>
        <v>550</v>
      </c>
      <c r="H47" s="131"/>
      <c r="I47" s="137"/>
      <c r="J47" s="133">
        <f t="shared" si="7"/>
        <v>45969.66</v>
      </c>
      <c r="K47" s="134">
        <v>110.54</v>
      </c>
      <c r="L47" s="125">
        <v>2.4</v>
      </c>
    </row>
    <row r="48" spans="1:12" s="125" customFormat="1" ht="13" x14ac:dyDescent="0.3">
      <c r="A48" s="178" t="s">
        <v>218</v>
      </c>
      <c r="B48" s="135" t="s">
        <v>219</v>
      </c>
      <c r="C48" s="126">
        <v>52.177</v>
      </c>
      <c r="D48" s="127">
        <v>575</v>
      </c>
      <c r="E48" s="128">
        <f t="shared" si="8"/>
        <v>30001.775000000001</v>
      </c>
      <c r="F48" s="129">
        <v>47637</v>
      </c>
      <c r="G48" s="130">
        <f>SUM(F48-F47)</f>
        <v>434</v>
      </c>
      <c r="H48" s="131"/>
      <c r="I48" s="137"/>
      <c r="J48" s="133">
        <f t="shared" si="7"/>
        <v>30001.775000000001</v>
      </c>
      <c r="K48" s="134">
        <v>72.709999999999994</v>
      </c>
    </row>
    <row r="49" spans="1:13" s="125" customFormat="1" ht="13" x14ac:dyDescent="0.3">
      <c r="A49" s="178" t="s">
        <v>21</v>
      </c>
      <c r="B49" s="135" t="s">
        <v>220</v>
      </c>
      <c r="C49" s="126">
        <v>54.75</v>
      </c>
      <c r="D49" s="127">
        <v>621</v>
      </c>
      <c r="E49" s="128">
        <f t="shared" si="8"/>
        <v>33999.75</v>
      </c>
      <c r="F49" s="129">
        <v>48053</v>
      </c>
      <c r="G49" s="130">
        <f>SUM(F49-F48)</f>
        <v>416</v>
      </c>
      <c r="H49" s="131"/>
      <c r="I49" s="137"/>
      <c r="J49" s="133">
        <f t="shared" si="7"/>
        <v>33999.75</v>
      </c>
      <c r="K49" s="134">
        <v>81.84</v>
      </c>
    </row>
    <row r="50" spans="1:13" s="125" customFormat="1" ht="13" x14ac:dyDescent="0.3">
      <c r="A50" s="178" t="s">
        <v>221</v>
      </c>
      <c r="B50" s="135" t="s">
        <v>27</v>
      </c>
      <c r="C50" s="126">
        <v>84.087999999999994</v>
      </c>
      <c r="D50" s="127">
        <v>886</v>
      </c>
      <c r="E50" s="128">
        <f t="shared" si="8"/>
        <v>74501.967999999993</v>
      </c>
      <c r="F50" s="129">
        <v>48667</v>
      </c>
      <c r="G50" s="130">
        <f>SUM(F50-F49)</f>
        <v>614</v>
      </c>
      <c r="H50" s="131"/>
      <c r="I50" s="137"/>
      <c r="J50" s="133">
        <f t="shared" si="7"/>
        <v>74501.967999999993</v>
      </c>
      <c r="K50" s="134">
        <v>72.73</v>
      </c>
      <c r="L50" s="125">
        <v>1.08</v>
      </c>
    </row>
    <row r="51" spans="1:13" s="125" customFormat="1" ht="13" x14ac:dyDescent="0.3">
      <c r="A51" s="178" t="s">
        <v>35</v>
      </c>
      <c r="B51" s="135" t="s">
        <v>222</v>
      </c>
      <c r="C51" s="126">
        <v>53.73</v>
      </c>
      <c r="D51" s="127">
        <v>819</v>
      </c>
      <c r="E51" s="128">
        <f t="shared" si="8"/>
        <v>44004.869999999995</v>
      </c>
      <c r="F51" s="129">
        <v>49048</v>
      </c>
      <c r="G51" s="130">
        <f>SUM(F51-F50)</f>
        <v>381</v>
      </c>
      <c r="H51" s="131"/>
      <c r="I51" s="137"/>
      <c r="J51" s="133">
        <f t="shared" si="7"/>
        <v>44004.869999999995</v>
      </c>
      <c r="K51" s="134">
        <v>47.63</v>
      </c>
    </row>
    <row r="52" spans="1:13" s="139" customFormat="1" ht="13" x14ac:dyDescent="0.3">
      <c r="A52" s="138" t="s">
        <v>144</v>
      </c>
      <c r="B52" s="152"/>
      <c r="C52" s="192">
        <f>SUM(C12:C30)</f>
        <v>1194.037</v>
      </c>
      <c r="D52" s="141"/>
      <c r="E52" s="146">
        <f>SUM(E12:E30)</f>
        <v>309242.5282</v>
      </c>
      <c r="F52" s="143"/>
      <c r="G52" s="144">
        <f>SUM(G12:G51)</f>
        <v>16845</v>
      </c>
      <c r="H52" s="145"/>
      <c r="I52" s="146">
        <f>SUM(I12:I25)</f>
        <v>24000</v>
      </c>
      <c r="J52" s="147">
        <f>SUM(J12:J30)</f>
        <v>333242.5282</v>
      </c>
      <c r="K52" s="148">
        <f>SUM(K12:K30)</f>
        <v>1570.0400000000002</v>
      </c>
      <c r="L52" s="149"/>
      <c r="M52" s="150">
        <f>SUM(E52+I52)</f>
        <v>333242.5282</v>
      </c>
    </row>
    <row r="53" spans="1:13" s="139" customFormat="1" ht="13" x14ac:dyDescent="0.3">
      <c r="A53" s="138"/>
      <c r="B53" s="152"/>
      <c r="C53" s="181"/>
      <c r="D53" s="141"/>
      <c r="E53" s="142"/>
      <c r="F53" s="143"/>
      <c r="G53" s="144"/>
      <c r="H53" s="145"/>
      <c r="I53" s="146"/>
      <c r="J53" s="147"/>
      <c r="K53" s="185"/>
      <c r="L53" s="149"/>
      <c r="M53" s="150"/>
    </row>
    <row r="54" spans="1:13" s="187" customFormat="1" ht="13" x14ac:dyDescent="0.3">
      <c r="A54" s="179" t="s">
        <v>183</v>
      </c>
      <c r="B54" s="180" t="s">
        <v>184</v>
      </c>
      <c r="C54" s="181">
        <v>79.010000000000005</v>
      </c>
      <c r="D54" s="182">
        <v>69.3</v>
      </c>
      <c r="E54" s="133">
        <f>SUM(C54*D54)</f>
        <v>5475.393</v>
      </c>
      <c r="F54" s="129">
        <v>37497</v>
      </c>
      <c r="G54" s="130">
        <f>SUM(F54-F30)</f>
        <v>566</v>
      </c>
      <c r="H54" s="183"/>
      <c r="I54" s="184"/>
      <c r="J54" s="133">
        <f>SUM(E54+I54)</f>
        <v>5475.393</v>
      </c>
      <c r="K54" s="185">
        <v>134.63</v>
      </c>
      <c r="L54" s="188">
        <v>2.2999999999999998</v>
      </c>
      <c r="M54" s="186"/>
    </row>
    <row r="55" spans="1:13" s="187" customFormat="1" ht="13" x14ac:dyDescent="0.3">
      <c r="A55" s="179" t="s">
        <v>185</v>
      </c>
      <c r="B55" s="180" t="s">
        <v>186</v>
      </c>
      <c r="C55" s="126">
        <v>0</v>
      </c>
      <c r="D55" s="126">
        <v>0</v>
      </c>
      <c r="E55" s="130">
        <v>0</v>
      </c>
      <c r="F55" s="129">
        <v>37900</v>
      </c>
      <c r="G55" s="130">
        <v>0</v>
      </c>
      <c r="H55" s="183" t="s">
        <v>187</v>
      </c>
      <c r="I55" s="191">
        <v>19518</v>
      </c>
      <c r="J55" s="133">
        <f>SUM(E55+I55)</f>
        <v>19518</v>
      </c>
      <c r="K55" s="185">
        <v>460</v>
      </c>
      <c r="L55" s="189"/>
      <c r="M55" s="186"/>
    </row>
    <row r="56" spans="1:13" s="187" customFormat="1" ht="13" x14ac:dyDescent="0.3">
      <c r="A56" s="179" t="s">
        <v>54</v>
      </c>
      <c r="B56" s="180" t="s">
        <v>188</v>
      </c>
      <c r="C56" s="126">
        <v>0</v>
      </c>
      <c r="D56" s="126">
        <v>0</v>
      </c>
      <c r="E56" s="130">
        <v>0</v>
      </c>
      <c r="F56" s="129">
        <v>0</v>
      </c>
      <c r="G56" s="130">
        <v>0</v>
      </c>
      <c r="H56" s="183" t="s">
        <v>189</v>
      </c>
      <c r="I56" s="184">
        <v>4000</v>
      </c>
      <c r="J56" s="133">
        <f>SUM(E56+I56)</f>
        <v>4000</v>
      </c>
      <c r="K56" s="185">
        <v>93</v>
      </c>
      <c r="L56" s="189"/>
      <c r="M56" s="186"/>
    </row>
    <row r="57" spans="1:13" s="187" customFormat="1" ht="13" x14ac:dyDescent="0.3">
      <c r="A57" s="179" t="s">
        <v>54</v>
      </c>
      <c r="B57" s="180" t="s">
        <v>190</v>
      </c>
      <c r="C57" s="181">
        <v>76.39</v>
      </c>
      <c r="D57" s="182">
        <v>67.3</v>
      </c>
      <c r="E57" s="133">
        <f>SUM(C57*D57)</f>
        <v>5141.0469999999996</v>
      </c>
      <c r="F57" s="129">
        <v>38001</v>
      </c>
      <c r="G57" s="130">
        <f>SUM(F57-F54)</f>
        <v>504</v>
      </c>
      <c r="H57" s="183"/>
      <c r="I57" s="184"/>
      <c r="J57" s="133">
        <f>SUM(E57+I57)</f>
        <v>5141.0469999999996</v>
      </c>
      <c r="K57" s="185">
        <v>126.68</v>
      </c>
      <c r="L57" s="189"/>
      <c r="M57" s="186"/>
    </row>
    <row r="58" spans="1:13" s="125" customFormat="1" ht="13" x14ac:dyDescent="0.3">
      <c r="A58" s="178" t="s">
        <v>191</v>
      </c>
      <c r="B58" s="135" t="s">
        <v>192</v>
      </c>
      <c r="C58" s="126">
        <v>0</v>
      </c>
      <c r="D58" s="126">
        <v>0</v>
      </c>
      <c r="E58" s="130">
        <v>0</v>
      </c>
      <c r="F58" s="129">
        <v>0</v>
      </c>
      <c r="G58" s="130">
        <v>0</v>
      </c>
      <c r="H58" s="131" t="s">
        <v>193</v>
      </c>
      <c r="I58" s="154">
        <v>3575</v>
      </c>
      <c r="J58" s="133">
        <f t="shared" ref="J58" si="9">SUM(E58+I58)</f>
        <v>3575</v>
      </c>
      <c r="K58" s="134">
        <v>84.25</v>
      </c>
      <c r="L58" s="190"/>
    </row>
    <row r="59" spans="1:13" s="125" customFormat="1" ht="13" x14ac:dyDescent="0.3">
      <c r="A59" s="178" t="s">
        <v>191</v>
      </c>
      <c r="B59" s="135" t="s">
        <v>194</v>
      </c>
      <c r="C59" s="126">
        <v>112.37</v>
      </c>
      <c r="D59" s="127">
        <v>66.3</v>
      </c>
      <c r="E59" s="128">
        <f>SUM(C59*D59)</f>
        <v>7450.1310000000003</v>
      </c>
      <c r="F59" s="129">
        <v>38700</v>
      </c>
      <c r="G59" s="130">
        <f>SUM(F59-F57)</f>
        <v>699</v>
      </c>
      <c r="H59" s="131"/>
      <c r="I59" s="137"/>
      <c r="J59" s="133">
        <f t="shared" ref="J59:J60" si="10">SUM(E59+I59)</f>
        <v>7450.1310000000003</v>
      </c>
      <c r="K59" s="134">
        <v>185.7</v>
      </c>
      <c r="L59" s="190"/>
    </row>
    <row r="60" spans="1:13" s="125" customFormat="1" ht="13" x14ac:dyDescent="0.3">
      <c r="A60" s="178" t="s">
        <v>132</v>
      </c>
      <c r="B60" s="135" t="s">
        <v>223</v>
      </c>
      <c r="C60" s="126">
        <v>81.72</v>
      </c>
      <c r="D60" s="127">
        <v>65.099999999999994</v>
      </c>
      <c r="E60" s="128">
        <f>SUM(C60*D60)</f>
        <v>5319.9719999999998</v>
      </c>
      <c r="F60" s="129">
        <v>49604</v>
      </c>
      <c r="G60" s="130">
        <f>SUM(F60-F51)</f>
        <v>556</v>
      </c>
      <c r="H60" s="131"/>
      <c r="I60" s="137"/>
      <c r="J60" s="133">
        <f t="shared" si="10"/>
        <v>5319.9719999999998</v>
      </c>
      <c r="K60" s="134">
        <v>125.52</v>
      </c>
      <c r="L60" s="190">
        <v>2.17</v>
      </c>
    </row>
    <row r="61" spans="1:13" s="139" customFormat="1" ht="13" x14ac:dyDescent="0.3">
      <c r="A61" s="138" t="s">
        <v>182</v>
      </c>
      <c r="B61" s="152"/>
      <c r="C61" s="192">
        <f>SUM(C54:C59)</f>
        <v>267.77</v>
      </c>
      <c r="D61" s="141"/>
      <c r="E61" s="146">
        <f>SUM(E54:E59)</f>
        <v>18066.571</v>
      </c>
      <c r="F61" s="143"/>
      <c r="G61" s="144">
        <f>SUM(G54:G60)</f>
        <v>2325</v>
      </c>
      <c r="H61" s="145"/>
      <c r="I61" s="146">
        <f>SUM(I54:I59)</f>
        <v>27093</v>
      </c>
      <c r="J61" s="147">
        <f>SUM(J54:J59)</f>
        <v>45159.571000000004</v>
      </c>
      <c r="K61" s="148">
        <f>SUM(K54:K60)</f>
        <v>1209.78</v>
      </c>
      <c r="L61" s="149"/>
      <c r="M61" s="150">
        <f>SUM(E61+I61)</f>
        <v>45159.570999999996</v>
      </c>
    </row>
    <row r="62" spans="1:13" s="202" customFormat="1" ht="13" x14ac:dyDescent="0.3">
      <c r="A62" s="194" t="s">
        <v>137</v>
      </c>
      <c r="B62" s="195"/>
      <c r="C62" s="196">
        <f>SUM(C10+C52+C61)</f>
        <v>1653.1320000000001</v>
      </c>
      <c r="D62" s="197"/>
      <c r="E62" s="146"/>
      <c r="F62" s="198"/>
      <c r="G62" s="144">
        <f>SUM(G10+G52+G61)</f>
        <v>21173</v>
      </c>
      <c r="H62" s="199"/>
      <c r="I62" s="200"/>
      <c r="J62" s="201"/>
      <c r="K62" s="146">
        <f>SUM(K10+K52+K61)</f>
        <v>3033.5200000000004</v>
      </c>
      <c r="L62" s="199"/>
    </row>
    <row r="63" spans="1:13" s="202" customFormat="1" ht="13" x14ac:dyDescent="0.3">
      <c r="A63" s="203" t="s">
        <v>229</v>
      </c>
      <c r="B63" s="204"/>
      <c r="C63" s="205"/>
      <c r="D63" s="205"/>
      <c r="E63" s="206"/>
      <c r="F63" s="207"/>
      <c r="G63" s="148">
        <v>43302</v>
      </c>
      <c r="H63" s="208"/>
      <c r="I63" s="206"/>
      <c r="J63" s="209"/>
      <c r="K63" s="148">
        <v>10215</v>
      </c>
      <c r="L63" s="208"/>
    </row>
    <row r="64" spans="1:13" s="42" customFormat="1" ht="13" x14ac:dyDescent="0.3">
      <c r="A64" s="47"/>
      <c r="B64" s="41"/>
      <c r="C64" s="89"/>
      <c r="D64" s="76"/>
      <c r="E64" s="69"/>
      <c r="F64" s="44"/>
      <c r="G64" s="106"/>
      <c r="I64" s="69"/>
      <c r="J64" s="68"/>
      <c r="K64" s="101"/>
    </row>
    <row r="65" spans="2:11" x14ac:dyDescent="0.35">
      <c r="B65" s="153" t="s">
        <v>30</v>
      </c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35">
      <c r="B66" s="153" t="s">
        <v>31</v>
      </c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35">
      <c r="B67" s="153" t="s">
        <v>36</v>
      </c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35">
      <c r="B68" s="153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35">
      <c r="B69" s="153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35">
      <c r="B70" s="153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35">
      <c r="B71" s="153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35">
      <c r="B72" s="153"/>
      <c r="C72" s="2"/>
      <c r="D72" s="2"/>
      <c r="E72" s="2"/>
      <c r="F72" s="2"/>
      <c r="G72" s="2"/>
      <c r="H72" s="2"/>
      <c r="I72" s="2"/>
      <c r="J72" s="2"/>
      <c r="K72" s="2"/>
    </row>
  </sheetData>
  <printOptions gridLines="1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F7217-6D05-4688-BB70-5D28895AA364}">
  <dimension ref="A1:M93"/>
  <sheetViews>
    <sheetView topLeftCell="A59" zoomScaleNormal="100" workbookViewId="0">
      <selection activeCell="A77" sqref="A77:XFD77"/>
    </sheetView>
  </sheetViews>
  <sheetFormatPr baseColWidth="10" defaultColWidth="10.6328125" defaultRowHeight="14.5" x14ac:dyDescent="0.35"/>
  <cols>
    <col min="1" max="1" width="6.453125" style="2" customWidth="1"/>
    <col min="2" max="2" width="23.1796875" style="2" customWidth="1"/>
    <col min="3" max="3" width="6.6328125" style="4" customWidth="1"/>
    <col min="4" max="4" width="8.08984375" style="71" customWidth="1"/>
    <col min="5" max="5" width="8.90625" style="5" customWidth="1"/>
    <col min="6" max="6" width="8.6328125" style="3" customWidth="1"/>
    <col min="7" max="7" width="10.26953125" style="104" customWidth="1"/>
    <col min="8" max="8" width="25.7265625" style="4" customWidth="1"/>
    <col min="9" max="9" width="8.90625" style="5" customWidth="1"/>
    <col min="10" max="10" width="9.81640625" style="6" customWidth="1"/>
    <col min="11" max="11" width="9.90625" style="94" customWidth="1"/>
    <col min="12" max="12" width="8.54296875" style="2" customWidth="1"/>
    <col min="13" max="16384" width="10.6328125" style="2"/>
  </cols>
  <sheetData>
    <row r="1" spans="1:13" ht="21" x14ac:dyDescent="0.5">
      <c r="A1" s="1" t="s">
        <v>70</v>
      </c>
      <c r="G1" s="122"/>
    </row>
    <row r="2" spans="1:13" ht="14.25" customHeight="1" x14ac:dyDescent="0.35">
      <c r="A2" s="7"/>
      <c r="B2" s="8"/>
      <c r="C2" s="12"/>
      <c r="D2" s="72"/>
      <c r="G2" s="122"/>
    </row>
    <row r="3" spans="1:13" x14ac:dyDescent="0.35">
      <c r="A3" s="9" t="s">
        <v>0</v>
      </c>
      <c r="B3" s="9" t="s">
        <v>1</v>
      </c>
      <c r="C3" s="12" t="s">
        <v>5</v>
      </c>
      <c r="D3" s="73" t="s">
        <v>4</v>
      </c>
      <c r="E3" s="10" t="s">
        <v>28</v>
      </c>
      <c r="F3" s="11" t="s">
        <v>6</v>
      </c>
      <c r="G3" s="123" t="s">
        <v>3</v>
      </c>
      <c r="H3" s="12" t="s">
        <v>8</v>
      </c>
      <c r="I3" s="10" t="s">
        <v>28</v>
      </c>
      <c r="J3" s="10" t="s">
        <v>28</v>
      </c>
      <c r="K3" s="95" t="s">
        <v>2</v>
      </c>
      <c r="L3" s="9" t="s">
        <v>29</v>
      </c>
    </row>
    <row r="4" spans="1:13" x14ac:dyDescent="0.35">
      <c r="A4" s="9"/>
      <c r="B4" s="9"/>
      <c r="C4" s="12"/>
      <c r="F4" s="13"/>
      <c r="G4" s="122"/>
      <c r="H4" s="12"/>
      <c r="I4" s="10"/>
      <c r="J4" s="14"/>
      <c r="K4" s="95"/>
    </row>
    <row r="5" spans="1:13" s="61" customFormat="1" ht="15.5" x14ac:dyDescent="0.35">
      <c r="A5" s="54" t="s">
        <v>45</v>
      </c>
      <c r="B5" s="55"/>
      <c r="C5" s="82"/>
      <c r="D5" s="56"/>
      <c r="E5" s="57"/>
      <c r="F5" s="58"/>
      <c r="G5" s="105"/>
      <c r="H5" s="55"/>
      <c r="I5" s="56"/>
      <c r="J5" s="59"/>
      <c r="K5" s="96"/>
      <c r="L5" s="60"/>
    </row>
    <row r="6" spans="1:13" s="21" customFormat="1" x14ac:dyDescent="0.35">
      <c r="A6" s="16"/>
      <c r="B6" s="17"/>
      <c r="C6" s="87"/>
      <c r="D6" s="74"/>
      <c r="E6" s="15"/>
      <c r="F6" s="18"/>
      <c r="G6" s="118"/>
      <c r="H6" s="19"/>
      <c r="I6" s="20"/>
      <c r="J6" s="15"/>
      <c r="K6" s="97"/>
    </row>
    <row r="7" spans="1:13" s="17" customFormat="1" ht="13" x14ac:dyDescent="0.3">
      <c r="A7" s="35" t="s">
        <v>46</v>
      </c>
      <c r="B7" s="17" t="s">
        <v>47</v>
      </c>
      <c r="C7" s="84">
        <v>160.9</v>
      </c>
      <c r="D7" s="78">
        <v>58.99</v>
      </c>
      <c r="E7" s="70">
        <f>SUM(C7*D7)</f>
        <v>9491.491</v>
      </c>
      <c r="F7" s="18">
        <v>9090</v>
      </c>
      <c r="G7" s="119">
        <v>1030</v>
      </c>
      <c r="H7" s="38"/>
      <c r="I7" s="37"/>
      <c r="J7" s="15">
        <f>SUM(E7+I7)</f>
        <v>9491.491</v>
      </c>
      <c r="K7" s="98">
        <v>211</v>
      </c>
    </row>
    <row r="8" spans="1:13" s="17" customFormat="1" ht="13" x14ac:dyDescent="0.3">
      <c r="A8" s="39" t="s">
        <v>48</v>
      </c>
      <c r="B8" s="17" t="s">
        <v>49</v>
      </c>
      <c r="C8" s="84">
        <v>140.72</v>
      </c>
      <c r="D8" s="78">
        <v>58.99</v>
      </c>
      <c r="E8" s="70">
        <f>SUM(C8*D8)</f>
        <v>8301.0727999999999</v>
      </c>
      <c r="F8" s="18">
        <v>9956</v>
      </c>
      <c r="G8" s="119">
        <f>SUM(F8-F7)</f>
        <v>866</v>
      </c>
      <c r="H8" s="38"/>
      <c r="I8" s="36"/>
      <c r="J8" s="15">
        <f>SUM(E8+I8)</f>
        <v>8301.0727999999999</v>
      </c>
      <c r="K8" s="98">
        <v>195</v>
      </c>
    </row>
    <row r="9" spans="1:13" s="23" customFormat="1" ht="13" x14ac:dyDescent="0.3">
      <c r="A9" s="22" t="s">
        <v>53</v>
      </c>
      <c r="C9" s="85">
        <f>SUM(C7:C8)</f>
        <v>301.62</v>
      </c>
      <c r="D9" s="24"/>
      <c r="E9" s="40">
        <f>SUM(E7:E8)</f>
        <v>17792.5638</v>
      </c>
      <c r="F9" s="26"/>
      <c r="G9" s="116">
        <f>SUM(G7:G8)</f>
        <v>1896</v>
      </c>
      <c r="H9" s="27"/>
      <c r="I9" s="81">
        <f>SUM(I6:I8)</f>
        <v>0</v>
      </c>
      <c r="J9" s="25">
        <f>SUM(J7:J8)</f>
        <v>17792.5638</v>
      </c>
      <c r="K9" s="99">
        <f>SUM(K7:K8)</f>
        <v>406</v>
      </c>
      <c r="L9" s="33">
        <v>2.2799999999999998</v>
      </c>
      <c r="M9" s="107"/>
    </row>
    <row r="10" spans="1:13" s="21" customFormat="1" ht="13" customHeight="1" x14ac:dyDescent="0.35">
      <c r="A10" s="16"/>
      <c r="B10" s="17"/>
      <c r="C10" s="84"/>
      <c r="D10" s="79"/>
      <c r="E10" s="15"/>
      <c r="F10" s="18"/>
      <c r="G10" s="118"/>
      <c r="H10" s="19"/>
      <c r="I10" s="20"/>
      <c r="J10" s="15"/>
      <c r="K10" s="97"/>
    </row>
    <row r="11" spans="1:13" s="17" customFormat="1" ht="13" x14ac:dyDescent="0.3">
      <c r="A11" s="35" t="s">
        <v>50</v>
      </c>
      <c r="B11" s="17" t="s">
        <v>60</v>
      </c>
      <c r="C11" s="84">
        <v>163.65</v>
      </c>
      <c r="D11" s="78">
        <v>139.59</v>
      </c>
      <c r="E11" s="70">
        <v>22845</v>
      </c>
      <c r="F11" s="18">
        <v>11046</v>
      </c>
      <c r="G11" s="119">
        <f>SUM(F11-F8)</f>
        <v>1090</v>
      </c>
      <c r="H11" s="38"/>
      <c r="I11" s="37"/>
      <c r="J11" s="15">
        <f t="shared" ref="J11:J16" si="0">SUM(E11+I11)</f>
        <v>22845</v>
      </c>
      <c r="K11" s="98"/>
    </row>
    <row r="12" spans="1:13" s="17" customFormat="1" ht="13" x14ac:dyDescent="0.3">
      <c r="A12" s="39" t="s">
        <v>51</v>
      </c>
      <c r="B12" s="17" t="s">
        <v>52</v>
      </c>
      <c r="C12" s="84">
        <v>100</v>
      </c>
      <c r="D12" s="78">
        <v>122.2</v>
      </c>
      <c r="E12" s="70">
        <f>SUM(C12*D12)</f>
        <v>12220</v>
      </c>
      <c r="F12" s="18">
        <v>11746</v>
      </c>
      <c r="G12" s="119">
        <f>SUM(F12-F11)</f>
        <v>700</v>
      </c>
      <c r="H12" s="38"/>
      <c r="I12" s="36"/>
      <c r="J12" s="15">
        <f t="shared" si="0"/>
        <v>12220</v>
      </c>
      <c r="K12" s="98"/>
    </row>
    <row r="13" spans="1:13" s="17" customFormat="1" ht="13" x14ac:dyDescent="0.3">
      <c r="A13" s="39" t="s">
        <v>54</v>
      </c>
      <c r="B13" s="17" t="s">
        <v>57</v>
      </c>
      <c r="C13" s="84">
        <v>136.13999999999999</v>
      </c>
      <c r="D13" s="78">
        <v>162.33000000000001</v>
      </c>
      <c r="E13" s="70">
        <v>22100</v>
      </c>
      <c r="F13" s="18">
        <v>12659</v>
      </c>
      <c r="G13" s="119">
        <f>SUM(F13-F12)</f>
        <v>913</v>
      </c>
      <c r="H13" s="38"/>
      <c r="I13" s="36"/>
      <c r="J13" s="15">
        <f t="shared" si="0"/>
        <v>22100</v>
      </c>
      <c r="K13" s="98"/>
    </row>
    <row r="14" spans="1:13" s="17" customFormat="1" ht="13" x14ac:dyDescent="0.3">
      <c r="A14" s="39" t="s">
        <v>54</v>
      </c>
      <c r="B14" s="17" t="s">
        <v>59</v>
      </c>
      <c r="C14" s="84"/>
      <c r="D14" s="78"/>
      <c r="E14" s="70"/>
      <c r="F14" s="18"/>
      <c r="G14" s="119"/>
      <c r="H14" s="38" t="s">
        <v>105</v>
      </c>
      <c r="I14" s="15">
        <v>4100</v>
      </c>
      <c r="J14" s="15">
        <f t="shared" si="0"/>
        <v>4100</v>
      </c>
      <c r="K14" s="98"/>
    </row>
    <row r="15" spans="1:13" s="17" customFormat="1" ht="13" x14ac:dyDescent="0.3">
      <c r="A15" s="39" t="s">
        <v>7</v>
      </c>
      <c r="B15" s="17" t="s">
        <v>58</v>
      </c>
      <c r="C15" s="84"/>
      <c r="D15" s="78"/>
      <c r="E15" s="70"/>
      <c r="F15" s="18"/>
      <c r="G15" s="119"/>
      <c r="H15" s="38" t="s">
        <v>63</v>
      </c>
      <c r="I15" s="15">
        <v>12036</v>
      </c>
      <c r="J15" s="15">
        <f t="shared" si="0"/>
        <v>12036</v>
      </c>
      <c r="K15" s="98"/>
    </row>
    <row r="16" spans="1:13" s="17" customFormat="1" ht="13" x14ac:dyDescent="0.3">
      <c r="A16" s="39" t="s">
        <v>64</v>
      </c>
      <c r="B16" s="17" t="s">
        <v>55</v>
      </c>
      <c r="C16" s="84">
        <v>28.46</v>
      </c>
      <c r="D16" s="78">
        <v>154.6</v>
      </c>
      <c r="E16" s="70">
        <f>SUM(C16*D16)</f>
        <v>4399.9160000000002</v>
      </c>
      <c r="F16" s="18">
        <v>12871</v>
      </c>
      <c r="G16" s="119">
        <f>SUM(F16-F13)</f>
        <v>212</v>
      </c>
      <c r="H16" s="38"/>
      <c r="I16" s="50"/>
      <c r="J16" s="15">
        <f t="shared" si="0"/>
        <v>4399.9160000000002</v>
      </c>
      <c r="K16" s="98"/>
    </row>
    <row r="17" spans="1:13" s="23" customFormat="1" ht="13" x14ac:dyDescent="0.3">
      <c r="A17" s="22" t="s">
        <v>56</v>
      </c>
      <c r="C17" s="85">
        <f>SUM(C11:C16)</f>
        <v>428.24999999999994</v>
      </c>
      <c r="D17" s="24"/>
      <c r="E17" s="81">
        <f>SUM(E11:E16)</f>
        <v>61564.915999999997</v>
      </c>
      <c r="F17" s="26"/>
      <c r="G17" s="116">
        <f>SUM(G11:G16)</f>
        <v>2915</v>
      </c>
      <c r="H17" s="27"/>
      <c r="I17" s="25">
        <f>SUM(I11:I16)</f>
        <v>16136</v>
      </c>
      <c r="J17" s="25">
        <f>SUM(J11:J16)</f>
        <v>77700.915999999997</v>
      </c>
      <c r="K17" s="99">
        <v>584</v>
      </c>
      <c r="L17" s="33">
        <v>0.751</v>
      </c>
      <c r="M17" s="108"/>
    </row>
    <row r="18" spans="1:13" s="21" customFormat="1" ht="13" customHeight="1" x14ac:dyDescent="0.35">
      <c r="A18" s="16"/>
      <c r="B18" s="17"/>
      <c r="C18" s="84"/>
      <c r="D18" s="79"/>
      <c r="E18" s="15"/>
      <c r="F18" s="18"/>
      <c r="G18" s="118"/>
      <c r="H18" s="19"/>
      <c r="I18" s="20"/>
      <c r="J18" s="15"/>
      <c r="K18" s="97"/>
    </row>
    <row r="19" spans="1:13" s="21" customFormat="1" x14ac:dyDescent="0.35">
      <c r="A19" s="16" t="s">
        <v>61</v>
      </c>
      <c r="B19" s="17" t="s">
        <v>62</v>
      </c>
      <c r="C19" s="84">
        <v>44.9</v>
      </c>
      <c r="D19" s="79">
        <v>133.4</v>
      </c>
      <c r="E19" s="15">
        <f>SUM(C19*D19)</f>
        <v>5989.66</v>
      </c>
      <c r="F19" s="18">
        <v>13141</v>
      </c>
      <c r="G19" s="119">
        <f>SUM(F19-F16)</f>
        <v>270</v>
      </c>
      <c r="H19" s="19"/>
      <c r="I19" s="80"/>
      <c r="J19" s="15">
        <f>SUM(E19+I19)</f>
        <v>5989.66</v>
      </c>
      <c r="K19" s="97"/>
    </row>
    <row r="20" spans="1:13" s="21" customFormat="1" x14ac:dyDescent="0.35">
      <c r="A20" s="16" t="s">
        <v>66</v>
      </c>
      <c r="B20" s="17" t="s">
        <v>58</v>
      </c>
      <c r="C20" s="84">
        <v>75</v>
      </c>
      <c r="D20" s="79">
        <v>186</v>
      </c>
      <c r="E20" s="15">
        <v>14000</v>
      </c>
      <c r="F20" s="18">
        <v>13614</v>
      </c>
      <c r="G20" s="119">
        <f>SUM(F20-F19)</f>
        <v>473</v>
      </c>
      <c r="H20" s="19"/>
      <c r="I20" s="80"/>
      <c r="J20" s="15">
        <f>SUM(E20+I20)</f>
        <v>14000</v>
      </c>
      <c r="K20" s="97"/>
    </row>
    <row r="21" spans="1:13" s="21" customFormat="1" x14ac:dyDescent="0.35">
      <c r="A21" s="16" t="s">
        <v>9</v>
      </c>
      <c r="B21" s="17" t="s">
        <v>67</v>
      </c>
      <c r="C21" s="84">
        <v>117.29</v>
      </c>
      <c r="D21" s="79">
        <v>213</v>
      </c>
      <c r="E21" s="15">
        <v>25000</v>
      </c>
      <c r="F21" s="18">
        <v>14383</v>
      </c>
      <c r="G21" s="119">
        <f>SUM(F21-F20)</f>
        <v>769</v>
      </c>
      <c r="H21" s="19"/>
      <c r="I21" s="80"/>
      <c r="J21" s="15">
        <f>SUM(E21+I21)</f>
        <v>25000</v>
      </c>
      <c r="K21" s="97"/>
    </row>
    <row r="22" spans="1:13" s="23" customFormat="1" ht="13" x14ac:dyDescent="0.3">
      <c r="A22" s="22" t="s">
        <v>65</v>
      </c>
      <c r="C22" s="85">
        <f>SUM(C19:C21)</f>
        <v>237.19</v>
      </c>
      <c r="D22" s="24"/>
      <c r="E22" s="81">
        <f>SUM(E19:E21)</f>
        <v>44989.66</v>
      </c>
      <c r="F22" s="26"/>
      <c r="G22" s="116">
        <f>SUM(G19:G21)</f>
        <v>1512</v>
      </c>
      <c r="H22" s="27"/>
      <c r="I22" s="81">
        <f>SUM(I19:I21)</f>
        <v>0</v>
      </c>
      <c r="J22" s="25">
        <f>SUM(J19:J21)</f>
        <v>44989.66</v>
      </c>
      <c r="K22" s="99">
        <v>351</v>
      </c>
      <c r="L22" s="33">
        <v>0.78</v>
      </c>
      <c r="M22" s="109"/>
    </row>
    <row r="23" spans="1:13" s="21" customFormat="1" x14ac:dyDescent="0.35">
      <c r="A23" s="16"/>
      <c r="B23" s="17"/>
      <c r="C23" s="84"/>
      <c r="D23" s="79"/>
      <c r="E23" s="15"/>
      <c r="F23" s="18"/>
      <c r="G23" s="119"/>
      <c r="H23" s="19"/>
      <c r="I23" s="80"/>
      <c r="J23" s="15"/>
      <c r="K23" s="97"/>
    </row>
    <row r="24" spans="1:13" s="21" customFormat="1" x14ac:dyDescent="0.35">
      <c r="A24" s="16" t="s">
        <v>37</v>
      </c>
      <c r="B24" s="17" t="s">
        <v>72</v>
      </c>
      <c r="C24" s="84">
        <v>86.48</v>
      </c>
      <c r="D24" s="83">
        <v>10310</v>
      </c>
      <c r="E24" s="15">
        <f>SUM(C24*D24)</f>
        <v>891608.8</v>
      </c>
      <c r="F24" s="18">
        <v>15013</v>
      </c>
      <c r="G24" s="119">
        <f>SUM(F24-F21)</f>
        <v>630</v>
      </c>
      <c r="H24" s="19"/>
      <c r="I24" s="80"/>
      <c r="J24" s="15">
        <f>SUM(E24+I24)</f>
        <v>891608.8</v>
      </c>
      <c r="K24" s="98">
        <v>123</v>
      </c>
    </row>
    <row r="25" spans="1:13" s="33" customFormat="1" ht="13" x14ac:dyDescent="0.3">
      <c r="A25" s="31" t="s">
        <v>71</v>
      </c>
      <c r="B25" s="31" t="s">
        <v>73</v>
      </c>
      <c r="C25" s="88">
        <v>83.35</v>
      </c>
      <c r="D25" s="74">
        <v>9840</v>
      </c>
      <c r="E25" s="15">
        <f>SUM(C25*D25)</f>
        <v>820164</v>
      </c>
      <c r="F25" s="18">
        <v>15534</v>
      </c>
      <c r="G25" s="119">
        <f>SUM(F25-F24)</f>
        <v>521</v>
      </c>
      <c r="H25" s="32"/>
      <c r="I25" s="53"/>
      <c r="J25" s="15">
        <f>SUM(E25+I25)</f>
        <v>820164</v>
      </c>
      <c r="K25" s="100">
        <v>113</v>
      </c>
    </row>
    <row r="26" spans="1:13" s="33" customFormat="1" ht="13" x14ac:dyDescent="0.3">
      <c r="A26" s="31" t="s">
        <v>74</v>
      </c>
      <c r="B26" s="31" t="s">
        <v>75</v>
      </c>
      <c r="C26" s="88">
        <v>70.78</v>
      </c>
      <c r="D26" s="74">
        <v>9990</v>
      </c>
      <c r="E26" s="15">
        <f>SUM(C26*D26)</f>
        <v>707092.2</v>
      </c>
      <c r="F26" s="18">
        <v>16025</v>
      </c>
      <c r="G26" s="119">
        <f>SUM(F26-F25)</f>
        <v>491</v>
      </c>
      <c r="H26" s="32"/>
      <c r="I26" s="53"/>
      <c r="J26" s="15">
        <f>SUM(E26+I26)</f>
        <v>707092.2</v>
      </c>
      <c r="K26" s="100">
        <v>98</v>
      </c>
    </row>
    <row r="27" spans="1:13" s="23" customFormat="1" ht="13" x14ac:dyDescent="0.3">
      <c r="A27" s="22" t="s">
        <v>68</v>
      </c>
      <c r="C27" s="85">
        <f>SUM(C24:C26)</f>
        <v>240.60999999999999</v>
      </c>
      <c r="D27" s="74"/>
      <c r="E27" s="81">
        <f>SUM(E24:E26)</f>
        <v>2418865</v>
      </c>
      <c r="F27" s="26"/>
      <c r="G27" s="116">
        <f>SUM(G24:G26)</f>
        <v>1642</v>
      </c>
      <c r="H27" s="27"/>
      <c r="I27" s="81">
        <f>SUM(I24:I26)</f>
        <v>0</v>
      </c>
      <c r="J27" s="25">
        <f>SUM(J24:J26)</f>
        <v>2418865</v>
      </c>
      <c r="K27" s="99">
        <f>SUM(K24:K26)</f>
        <v>334</v>
      </c>
      <c r="L27" s="33">
        <v>0.14000000000000001</v>
      </c>
      <c r="M27" s="109"/>
    </row>
    <row r="28" spans="1:13" s="42" customFormat="1" ht="13" x14ac:dyDescent="0.3">
      <c r="A28" s="47"/>
      <c r="C28" s="86"/>
      <c r="D28" s="48"/>
      <c r="E28" s="43"/>
      <c r="F28" s="44"/>
      <c r="G28" s="120"/>
      <c r="H28" s="45"/>
      <c r="I28" s="46"/>
      <c r="J28" s="46"/>
      <c r="K28" s="101"/>
    </row>
    <row r="29" spans="1:13" s="21" customFormat="1" x14ac:dyDescent="0.35">
      <c r="A29" s="16" t="s">
        <v>77</v>
      </c>
      <c r="B29" s="17" t="s">
        <v>78</v>
      </c>
      <c r="C29" s="84">
        <v>72.84</v>
      </c>
      <c r="D29" s="83">
        <v>10860</v>
      </c>
      <c r="E29" s="15">
        <f>SUM(C29*D29)</f>
        <v>791042.4</v>
      </c>
      <c r="F29" s="18">
        <v>16507</v>
      </c>
      <c r="G29" s="119">
        <f>SUM(F29-F26)</f>
        <v>482</v>
      </c>
      <c r="H29" s="19"/>
      <c r="I29" s="80"/>
      <c r="J29" s="15">
        <f>SUM(E29+I27)</f>
        <v>791042.4</v>
      </c>
      <c r="K29" s="98">
        <v>109</v>
      </c>
    </row>
    <row r="30" spans="1:13" s="33" customFormat="1" ht="13" x14ac:dyDescent="0.3">
      <c r="A30" s="31" t="s">
        <v>10</v>
      </c>
      <c r="B30" s="31" t="s">
        <v>79</v>
      </c>
      <c r="C30" s="88">
        <v>79.55</v>
      </c>
      <c r="D30" s="74">
        <v>8800</v>
      </c>
      <c r="E30" s="15">
        <f>SUM(C30*D30)</f>
        <v>700040</v>
      </c>
      <c r="F30" s="18">
        <v>17016</v>
      </c>
      <c r="G30" s="119">
        <f>SUM(F30-F29)</f>
        <v>509</v>
      </c>
      <c r="H30" s="32"/>
      <c r="I30" s="53"/>
      <c r="J30" s="15">
        <f>SUM(E30+I28)</f>
        <v>700040</v>
      </c>
      <c r="K30" s="100">
        <v>97</v>
      </c>
    </row>
    <row r="31" spans="1:13" s="33" customFormat="1" ht="13" x14ac:dyDescent="0.3">
      <c r="A31" s="31" t="s">
        <v>88</v>
      </c>
      <c r="B31" s="31" t="s">
        <v>91</v>
      </c>
      <c r="C31" s="88"/>
      <c r="D31" s="74"/>
      <c r="E31" s="15"/>
      <c r="F31" s="18">
        <v>17479</v>
      </c>
      <c r="G31" s="119"/>
      <c r="H31" s="90" t="s">
        <v>83</v>
      </c>
      <c r="I31" s="93">
        <v>4363226</v>
      </c>
      <c r="J31" s="15">
        <f>SUM(I31)</f>
        <v>4363226</v>
      </c>
      <c r="K31" s="100">
        <v>603</v>
      </c>
    </row>
    <row r="32" spans="1:13" s="33" customFormat="1" ht="13" x14ac:dyDescent="0.3">
      <c r="A32" s="31"/>
      <c r="B32" s="31" t="s">
        <v>92</v>
      </c>
      <c r="C32" s="88"/>
      <c r="D32" s="74"/>
      <c r="E32" s="15"/>
      <c r="F32" s="18"/>
      <c r="G32" s="119"/>
      <c r="H32" s="90" t="s">
        <v>89</v>
      </c>
      <c r="I32" s="53"/>
      <c r="J32" s="15">
        <v>0</v>
      </c>
      <c r="K32" s="102" t="s">
        <v>94</v>
      </c>
    </row>
    <row r="33" spans="1:13" s="33" customFormat="1" ht="13" x14ac:dyDescent="0.3">
      <c r="A33" s="31"/>
      <c r="B33" s="31"/>
      <c r="C33" s="88"/>
      <c r="D33" s="74"/>
      <c r="E33" s="15"/>
      <c r="F33" s="18"/>
      <c r="G33" s="119"/>
      <c r="H33" s="90" t="s">
        <v>84</v>
      </c>
      <c r="I33" s="52"/>
      <c r="J33" s="15">
        <v>0</v>
      </c>
      <c r="K33" s="102" t="s">
        <v>94</v>
      </c>
    </row>
    <row r="34" spans="1:13" s="33" customFormat="1" ht="13" x14ac:dyDescent="0.3">
      <c r="A34" s="31" t="s">
        <v>11</v>
      </c>
      <c r="B34" s="31" t="s">
        <v>80</v>
      </c>
      <c r="C34" s="88">
        <v>86.52</v>
      </c>
      <c r="D34" s="74">
        <v>10055</v>
      </c>
      <c r="E34" s="15">
        <f>SUM(C34*D34)</f>
        <v>869958.6</v>
      </c>
      <c r="F34" s="18">
        <v>17617</v>
      </c>
      <c r="G34" s="119">
        <f>SUM(F34-F30)</f>
        <v>601</v>
      </c>
      <c r="H34" s="32"/>
      <c r="I34" s="52"/>
      <c r="J34" s="15">
        <f>SUM(E34+I34)</f>
        <v>869958.6</v>
      </c>
      <c r="K34" s="100">
        <v>120</v>
      </c>
    </row>
    <row r="35" spans="1:13" s="33" customFormat="1" ht="13" x14ac:dyDescent="0.3">
      <c r="A35" s="31" t="s">
        <v>81</v>
      </c>
      <c r="B35" s="31" t="s">
        <v>82</v>
      </c>
      <c r="C35" s="88">
        <v>57.51</v>
      </c>
      <c r="D35" s="74">
        <v>9999</v>
      </c>
      <c r="E35" s="15">
        <f>SUM(C35*D35)</f>
        <v>575042.49</v>
      </c>
      <c r="F35" s="18">
        <v>18000</v>
      </c>
      <c r="G35" s="119">
        <f>SUM(F35-F34)</f>
        <v>383</v>
      </c>
      <c r="H35" s="32"/>
      <c r="I35" s="53"/>
      <c r="J35" s="15">
        <f>SUM(E35+I35)</f>
        <v>575042.49</v>
      </c>
      <c r="K35" s="100">
        <v>80</v>
      </c>
    </row>
    <row r="36" spans="1:13" s="23" customFormat="1" ht="13" x14ac:dyDescent="0.3">
      <c r="A36" s="22" t="s">
        <v>76</v>
      </c>
      <c r="C36" s="85">
        <f>SUM(C29:C35)</f>
        <v>296.41999999999996</v>
      </c>
      <c r="D36" s="74"/>
      <c r="E36" s="81">
        <f>SUM(E29:E35)</f>
        <v>2936083.49</v>
      </c>
      <c r="F36" s="26"/>
      <c r="G36" s="116">
        <f>SUM(G26:G35)</f>
        <v>4108</v>
      </c>
      <c r="H36" s="27"/>
      <c r="I36" s="81">
        <f>SUM(I29:I35)</f>
        <v>4363226</v>
      </c>
      <c r="J36" s="25">
        <f>SUM(J29:J35)</f>
        <v>7299309.4900000002</v>
      </c>
      <c r="K36" s="99">
        <f>SUM(K29:K35)</f>
        <v>1009</v>
      </c>
      <c r="L36" s="33">
        <v>0.14000000000000001</v>
      </c>
      <c r="M36" s="109"/>
    </row>
    <row r="37" spans="1:13" s="21" customFormat="1" ht="13" customHeight="1" x14ac:dyDescent="0.35">
      <c r="A37" s="28"/>
      <c r="B37" s="17"/>
      <c r="C37" s="88"/>
      <c r="D37" s="84"/>
      <c r="E37" s="29"/>
      <c r="F37" s="18"/>
      <c r="G37" s="118"/>
      <c r="H37" s="30"/>
      <c r="I37" s="91"/>
      <c r="J37" s="15"/>
      <c r="K37" s="97"/>
    </row>
    <row r="38" spans="1:13" s="33" customFormat="1" x14ac:dyDescent="0.35">
      <c r="A38" s="31" t="s">
        <v>85</v>
      </c>
      <c r="B38" s="31" t="s">
        <v>86</v>
      </c>
      <c r="C38" s="88"/>
      <c r="D38" s="84"/>
      <c r="E38" s="29"/>
      <c r="F38" s="18"/>
      <c r="G38" s="119"/>
      <c r="H38" s="90" t="s">
        <v>95</v>
      </c>
      <c r="I38" s="92">
        <v>110</v>
      </c>
      <c r="J38" s="15">
        <f>SUM(I38)</f>
        <v>110</v>
      </c>
      <c r="K38" s="100">
        <v>21</v>
      </c>
    </row>
    <row r="39" spans="1:13" s="33" customFormat="1" ht="13" x14ac:dyDescent="0.3">
      <c r="A39" s="31" t="s">
        <v>12</v>
      </c>
      <c r="B39" s="31" t="s">
        <v>87</v>
      </c>
      <c r="C39" s="88">
        <v>104.99</v>
      </c>
      <c r="D39" s="75">
        <v>7.28</v>
      </c>
      <c r="E39" s="15">
        <f>SUM(C39*D39)</f>
        <v>764.32719999999995</v>
      </c>
      <c r="F39" s="18">
        <v>18724</v>
      </c>
      <c r="G39" s="119">
        <f>SUM(F39-F35)</f>
        <v>724</v>
      </c>
      <c r="H39" s="32"/>
      <c r="I39" s="92"/>
      <c r="J39" s="15">
        <f>SUM(E39+I39)</f>
        <v>764.32719999999995</v>
      </c>
      <c r="K39" s="100">
        <v>143</v>
      </c>
    </row>
    <row r="40" spans="1:13" s="33" customFormat="1" ht="13" x14ac:dyDescent="0.3">
      <c r="A40" s="31" t="s">
        <v>97</v>
      </c>
      <c r="B40" s="31" t="s">
        <v>98</v>
      </c>
      <c r="C40" s="88">
        <v>138.63</v>
      </c>
      <c r="D40" s="75">
        <v>7.44</v>
      </c>
      <c r="E40" s="15">
        <f>SUM(C40*D40)</f>
        <v>1031.4072000000001</v>
      </c>
      <c r="F40" s="18">
        <v>19503</v>
      </c>
      <c r="G40" s="119">
        <f>SUM(F40-F39)</f>
        <v>779</v>
      </c>
      <c r="H40" s="90"/>
      <c r="I40" s="92"/>
      <c r="J40" s="15">
        <f t="shared" ref="J40:J41" si="1">SUM(E40+I40)</f>
        <v>1031.4072000000001</v>
      </c>
      <c r="K40" s="100">
        <v>191</v>
      </c>
    </row>
    <row r="41" spans="1:13" s="33" customFormat="1" ht="13" x14ac:dyDescent="0.3">
      <c r="A41" s="31" t="s">
        <v>96</v>
      </c>
      <c r="B41" s="31" t="s">
        <v>93</v>
      </c>
      <c r="C41" s="88"/>
      <c r="D41" s="75"/>
      <c r="E41" s="15"/>
      <c r="F41" s="18"/>
      <c r="G41" s="119"/>
      <c r="H41" s="90" t="s">
        <v>102</v>
      </c>
      <c r="I41" s="15">
        <v>5500</v>
      </c>
      <c r="J41" s="15">
        <f t="shared" si="1"/>
        <v>5500</v>
      </c>
      <c r="K41" s="100">
        <v>1056</v>
      </c>
    </row>
    <row r="42" spans="1:13" s="23" customFormat="1" ht="13" x14ac:dyDescent="0.3">
      <c r="A42" s="22" t="s">
        <v>90</v>
      </c>
      <c r="C42" s="85">
        <f>SUM(C38:C41)</f>
        <v>243.62</v>
      </c>
      <c r="D42" s="74"/>
      <c r="E42" s="81">
        <f>SUM(E38:E41)</f>
        <v>1795.7344000000001</v>
      </c>
      <c r="F42" s="26"/>
      <c r="G42" s="116">
        <f>SUM(G38:G41)</f>
        <v>1503</v>
      </c>
      <c r="H42" s="27"/>
      <c r="I42" s="81">
        <f>SUM(I38:I41)</f>
        <v>5610</v>
      </c>
      <c r="J42" s="25">
        <f>SUM(J38:J41)</f>
        <v>7405.7344000000003</v>
      </c>
      <c r="K42" s="99">
        <f>SUM(K38:K41)</f>
        <v>1411</v>
      </c>
      <c r="L42" s="33">
        <v>1.86</v>
      </c>
      <c r="M42" s="109"/>
    </row>
    <row r="43" spans="1:13" s="21" customFormat="1" ht="13" customHeight="1" x14ac:dyDescent="0.35">
      <c r="A43" s="28"/>
      <c r="B43" s="17"/>
      <c r="C43" s="84"/>
      <c r="D43" s="79"/>
      <c r="E43" s="29"/>
      <c r="F43" s="18"/>
      <c r="G43" s="118"/>
      <c r="H43" s="30"/>
      <c r="I43" s="51"/>
      <c r="J43" s="15"/>
      <c r="K43" s="97"/>
    </row>
    <row r="44" spans="1:13" s="33" customFormat="1" ht="13" x14ac:dyDescent="0.3">
      <c r="A44" s="31" t="s">
        <v>100</v>
      </c>
      <c r="B44" s="31" t="s">
        <v>101</v>
      </c>
      <c r="C44" s="88">
        <v>103.23</v>
      </c>
      <c r="D44" s="75">
        <v>6.62</v>
      </c>
      <c r="E44" s="15">
        <f>SUM(C44*D44)</f>
        <v>683.38260000000002</v>
      </c>
      <c r="F44" s="18">
        <v>20219</v>
      </c>
      <c r="G44" s="119">
        <f>SUM(F44-F40)</f>
        <v>716</v>
      </c>
      <c r="H44" s="90"/>
      <c r="I44" s="92"/>
      <c r="J44" s="15">
        <f>SUM(E44+I44)</f>
        <v>683.38260000000002</v>
      </c>
      <c r="K44" s="100">
        <v>129.86000000000001</v>
      </c>
    </row>
    <row r="45" spans="1:13" s="33" customFormat="1" ht="13" x14ac:dyDescent="0.3">
      <c r="A45" s="31" t="s">
        <v>14</v>
      </c>
      <c r="B45" s="31" t="s">
        <v>103</v>
      </c>
      <c r="C45" s="88"/>
      <c r="D45" s="75"/>
      <c r="E45" s="15"/>
      <c r="F45" s="18">
        <v>20565</v>
      </c>
      <c r="G45" s="119"/>
      <c r="H45" s="90" t="s">
        <v>104</v>
      </c>
      <c r="I45" s="15">
        <v>85</v>
      </c>
      <c r="J45" s="15">
        <f>SUM(E45+I45)</f>
        <v>85</v>
      </c>
      <c r="K45" s="100">
        <v>16.16</v>
      </c>
    </row>
    <row r="46" spans="1:13" s="33" customFormat="1" ht="13" x14ac:dyDescent="0.3">
      <c r="A46" s="31" t="s">
        <v>106</v>
      </c>
      <c r="B46" s="31" t="s">
        <v>87</v>
      </c>
      <c r="C46" s="88">
        <v>103.97</v>
      </c>
      <c r="D46" s="75">
        <v>6.74</v>
      </c>
      <c r="E46" s="15">
        <f>SUM(C46*D46)</f>
        <v>700.75779999999997</v>
      </c>
      <c r="F46" s="18">
        <v>20905</v>
      </c>
      <c r="G46" s="119">
        <f>SUM(F46-F44)</f>
        <v>686</v>
      </c>
      <c r="H46" s="90"/>
      <c r="I46" s="15"/>
      <c r="J46" s="15">
        <f>SUM(E46+I46)</f>
        <v>700.75779999999997</v>
      </c>
      <c r="K46" s="100">
        <v>137.50700000000001</v>
      </c>
    </row>
    <row r="47" spans="1:13" s="33" customFormat="1" ht="13" x14ac:dyDescent="0.3">
      <c r="A47" s="31" t="s">
        <v>107</v>
      </c>
      <c r="B47" s="31" t="s">
        <v>108</v>
      </c>
      <c r="C47" s="88">
        <v>41.08</v>
      </c>
      <c r="D47" s="75">
        <v>7.33</v>
      </c>
      <c r="E47" s="15">
        <f>SUM(C47*D47)</f>
        <v>301.1164</v>
      </c>
      <c r="F47" s="18">
        <v>21198</v>
      </c>
      <c r="G47" s="119">
        <f>SUM(F47-F46)</f>
        <v>293</v>
      </c>
      <c r="H47" s="90"/>
      <c r="I47" s="15"/>
      <c r="J47" s="15">
        <f>SUM(E47+I47)</f>
        <v>301.1164</v>
      </c>
      <c r="K47" s="100">
        <v>59.043900000000001</v>
      </c>
    </row>
    <row r="48" spans="1:13" s="23" customFormat="1" ht="13" x14ac:dyDescent="0.3">
      <c r="A48" s="22" t="s">
        <v>99</v>
      </c>
      <c r="C48" s="85">
        <f>SUM(C46:C47)</f>
        <v>145.05000000000001</v>
      </c>
      <c r="D48" s="74"/>
      <c r="E48" s="81">
        <f>SUM(E44:E47)</f>
        <v>1685.2568000000001</v>
      </c>
      <c r="F48" s="26"/>
      <c r="G48" s="116">
        <f>SUM(G44:G47)</f>
        <v>1695</v>
      </c>
      <c r="H48" s="27"/>
      <c r="I48" s="81">
        <f>SUM(I44:I47)</f>
        <v>85</v>
      </c>
      <c r="J48" s="25">
        <f>SUM(J44:J47)</f>
        <v>1770.2568000000001</v>
      </c>
      <c r="K48" s="99">
        <f>SUM(K44:K47)</f>
        <v>342.57090000000005</v>
      </c>
      <c r="L48" s="33">
        <v>1.9615899999999999</v>
      </c>
      <c r="M48" s="109"/>
    </row>
    <row r="49" spans="1:13" s="42" customFormat="1" ht="13" x14ac:dyDescent="0.3">
      <c r="A49" s="41"/>
      <c r="C49" s="86"/>
      <c r="D49" s="48"/>
      <c r="E49" s="43"/>
      <c r="F49" s="44"/>
      <c r="G49" s="121"/>
      <c r="H49" s="45"/>
      <c r="I49" s="46"/>
      <c r="J49" s="46"/>
      <c r="K49" s="101"/>
    </row>
    <row r="50" spans="1:13" s="33" customFormat="1" ht="13" x14ac:dyDescent="0.3">
      <c r="A50" s="31" t="s">
        <v>16</v>
      </c>
      <c r="B50" s="31" t="s">
        <v>110</v>
      </c>
      <c r="C50" s="88">
        <v>131.6</v>
      </c>
      <c r="D50" s="75">
        <v>3.72</v>
      </c>
      <c r="E50" s="15">
        <f>SUM(C50*D50)</f>
        <v>489.55200000000002</v>
      </c>
      <c r="F50" s="18">
        <v>22048</v>
      </c>
      <c r="G50" s="119">
        <f>SUM(F50-F47)</f>
        <v>850</v>
      </c>
      <c r="H50" s="90"/>
      <c r="I50" s="92"/>
      <c r="J50" s="15">
        <f>SUM(E50+I50)</f>
        <v>489.55200000000002</v>
      </c>
      <c r="K50" s="100">
        <v>68.416799999999995</v>
      </c>
    </row>
    <row r="51" spans="1:13" s="33" customFormat="1" ht="13" x14ac:dyDescent="0.3">
      <c r="A51" s="31" t="s">
        <v>32</v>
      </c>
      <c r="B51" s="31" t="s">
        <v>111</v>
      </c>
      <c r="C51" s="88">
        <v>164.4</v>
      </c>
      <c r="D51" s="75">
        <v>9.15</v>
      </c>
      <c r="E51" s="15">
        <f>SUM(C51*D51)</f>
        <v>1504.2600000000002</v>
      </c>
      <c r="F51" s="18">
        <v>22602</v>
      </c>
      <c r="G51" s="119">
        <f>SUM(F51-F50)</f>
        <v>554</v>
      </c>
      <c r="H51" s="90"/>
      <c r="I51" s="15"/>
      <c r="J51" s="15">
        <f>SUM(E51+I51)</f>
        <v>1504.2600000000002</v>
      </c>
      <c r="K51" s="100">
        <v>210.136</v>
      </c>
    </row>
    <row r="52" spans="1:13" s="33" customFormat="1" ht="13" x14ac:dyDescent="0.3">
      <c r="A52" s="31" t="s">
        <v>41</v>
      </c>
      <c r="B52" s="31" t="s">
        <v>112</v>
      </c>
      <c r="C52" s="88">
        <v>64.5</v>
      </c>
      <c r="D52" s="75">
        <v>6.94</v>
      </c>
      <c r="E52" s="15">
        <f>SUM(C52*D52)</f>
        <v>447.63000000000005</v>
      </c>
      <c r="F52" s="18">
        <v>22937</v>
      </c>
      <c r="G52" s="119">
        <f>SUM(F52-F51)</f>
        <v>335</v>
      </c>
      <c r="H52" s="90"/>
      <c r="I52" s="15"/>
      <c r="J52" s="15">
        <f>SUM(E52+I52)</f>
        <v>447.63000000000005</v>
      </c>
      <c r="K52" s="100">
        <v>62.593699999999998</v>
      </c>
    </row>
    <row r="53" spans="1:13" s="23" customFormat="1" ht="13" x14ac:dyDescent="0.3">
      <c r="A53" s="22" t="s">
        <v>109</v>
      </c>
      <c r="C53" s="85">
        <f>SUM(C50:C52)</f>
        <v>360.5</v>
      </c>
      <c r="D53" s="74"/>
      <c r="E53" s="81">
        <f>SUM(E50:E52)</f>
        <v>2441.4420000000005</v>
      </c>
      <c r="F53" s="26"/>
      <c r="G53" s="116">
        <f>SUM(G50:G51)</f>
        <v>1404</v>
      </c>
      <c r="H53" s="27"/>
      <c r="I53" s="81">
        <f>SUM(I50:I51)</f>
        <v>0</v>
      </c>
      <c r="J53" s="25">
        <f>SUM(J50:J52)</f>
        <v>2441.4420000000005</v>
      </c>
      <c r="K53" s="99">
        <f>SUM(K50:K52)</f>
        <v>341.1465</v>
      </c>
      <c r="L53" s="33">
        <v>1.45</v>
      </c>
      <c r="M53" s="109"/>
    </row>
    <row r="54" spans="1:13" s="42" customFormat="1" ht="13" x14ac:dyDescent="0.3">
      <c r="A54" s="41"/>
      <c r="C54" s="86"/>
      <c r="D54" s="48"/>
      <c r="E54" s="43"/>
      <c r="F54" s="44"/>
      <c r="G54" s="121"/>
      <c r="H54" s="45"/>
      <c r="I54" s="46"/>
      <c r="J54" s="46"/>
      <c r="K54" s="101"/>
    </row>
    <row r="55" spans="1:13" s="33" customFormat="1" ht="13" x14ac:dyDescent="0.3">
      <c r="A55" s="31" t="s">
        <v>114</v>
      </c>
      <c r="B55" s="31" t="s">
        <v>115</v>
      </c>
      <c r="C55" s="88">
        <v>74.710999999999999</v>
      </c>
      <c r="D55" s="75">
        <v>1231</v>
      </c>
      <c r="E55" s="15">
        <f>SUM(C55*D55)</f>
        <v>91969.240999999995</v>
      </c>
      <c r="F55" s="18">
        <v>23360</v>
      </c>
      <c r="G55" s="119">
        <f>SUM(F55-F52)</f>
        <v>423</v>
      </c>
      <c r="H55" s="90"/>
      <c r="I55" s="92"/>
      <c r="J55" s="15">
        <f>SUM(E55+I55)</f>
        <v>91969.240999999995</v>
      </c>
      <c r="K55" s="100">
        <v>98.544799999999995</v>
      </c>
    </row>
    <row r="56" spans="1:13" s="33" customFormat="1" ht="13" x14ac:dyDescent="0.3">
      <c r="A56" s="31" t="s">
        <v>17</v>
      </c>
      <c r="B56" s="31" t="s">
        <v>116</v>
      </c>
      <c r="C56" s="88">
        <v>89.884</v>
      </c>
      <c r="D56" s="75">
        <v>1218</v>
      </c>
      <c r="E56" s="15">
        <f>SUM(C56*D56)</f>
        <v>109478.712</v>
      </c>
      <c r="F56" s="18">
        <v>23986</v>
      </c>
      <c r="G56" s="119">
        <f>SUM(F56-F55)</f>
        <v>626</v>
      </c>
      <c r="H56" s="90"/>
      <c r="I56" s="15"/>
      <c r="J56" s="15">
        <f>SUM(E56+I56)</f>
        <v>109478.712</v>
      </c>
      <c r="K56" s="100">
        <v>119.47</v>
      </c>
    </row>
    <row r="57" spans="1:13" s="33" customFormat="1" ht="13" x14ac:dyDescent="0.3">
      <c r="A57" s="31" t="s">
        <v>117</v>
      </c>
      <c r="B57" s="31" t="s">
        <v>118</v>
      </c>
      <c r="C57" s="88">
        <v>79.150000000000006</v>
      </c>
      <c r="D57" s="75">
        <v>1224</v>
      </c>
      <c r="E57" s="15">
        <f>SUM(C57*D57)</f>
        <v>96879.6</v>
      </c>
      <c r="F57" s="18">
        <v>24489</v>
      </c>
      <c r="G57" s="119">
        <f>SUM(F57-F56)</f>
        <v>503</v>
      </c>
      <c r="H57" s="90"/>
      <c r="I57" s="15"/>
      <c r="J57" s="15">
        <f>SUM(E57+I57)</f>
        <v>96879.6</v>
      </c>
      <c r="K57" s="100">
        <v>107.52</v>
      </c>
    </row>
    <row r="58" spans="1:13" s="33" customFormat="1" ht="13" x14ac:dyDescent="0.3">
      <c r="A58" s="31" t="s">
        <v>119</v>
      </c>
      <c r="B58" s="31" t="s">
        <v>23</v>
      </c>
      <c r="C58" s="88">
        <v>87.234999999999999</v>
      </c>
      <c r="D58" s="75">
        <v>1217</v>
      </c>
      <c r="E58" s="15">
        <f>SUM(C58*D58)</f>
        <v>106164.995</v>
      </c>
      <c r="F58" s="18">
        <v>25054</v>
      </c>
      <c r="G58" s="119">
        <f>SUM(F58-F57)</f>
        <v>565</v>
      </c>
      <c r="H58" s="90"/>
      <c r="I58" s="15"/>
      <c r="J58" s="15">
        <f>SUM(E58+I58)</f>
        <v>106164.995</v>
      </c>
      <c r="K58" s="100">
        <v>110.01</v>
      </c>
    </row>
    <row r="59" spans="1:13" s="23" customFormat="1" ht="13" x14ac:dyDescent="0.3">
      <c r="A59" s="22" t="s">
        <v>113</v>
      </c>
      <c r="C59" s="85">
        <f>SUM(C55:C58)</f>
        <v>330.98</v>
      </c>
      <c r="D59" s="74"/>
      <c r="E59" s="81">
        <f>SUM(E55:E58)</f>
        <v>404492.54799999995</v>
      </c>
      <c r="F59" s="26"/>
      <c r="G59" s="116">
        <f>SUM(G55:G58)</f>
        <v>2117</v>
      </c>
      <c r="H59" s="27"/>
      <c r="I59" s="81">
        <f>SUM(I55:I58)</f>
        <v>0</v>
      </c>
      <c r="J59" s="25">
        <f>SUM(J55:J58)</f>
        <v>404492.54799999995</v>
      </c>
      <c r="K59" s="99">
        <f>SUM(K55:K58)</f>
        <v>435.54479999999995</v>
      </c>
      <c r="L59" s="33">
        <v>0.11</v>
      </c>
      <c r="M59" s="109"/>
    </row>
    <row r="60" spans="1:13" s="23" customFormat="1" ht="13" x14ac:dyDescent="0.3">
      <c r="A60" s="22"/>
      <c r="C60" s="85"/>
      <c r="D60" s="74"/>
      <c r="E60" s="81"/>
      <c r="F60" s="26"/>
      <c r="G60" s="116"/>
      <c r="H60" s="27"/>
      <c r="I60" s="81"/>
      <c r="J60" s="25"/>
      <c r="K60" s="103"/>
      <c r="L60" s="33"/>
      <c r="M60" s="109"/>
    </row>
    <row r="61" spans="1:13" s="33" customFormat="1" ht="13" x14ac:dyDescent="0.3">
      <c r="A61" s="31" t="s">
        <v>120</v>
      </c>
      <c r="B61" s="31" t="s">
        <v>43</v>
      </c>
      <c r="C61" s="88">
        <v>41.72</v>
      </c>
      <c r="D61" s="75">
        <v>225.34</v>
      </c>
      <c r="E61" s="15">
        <f>SUM(C61*D61)</f>
        <v>9401.1847999999991</v>
      </c>
      <c r="F61" s="18">
        <v>25307</v>
      </c>
      <c r="G61" s="119">
        <f>SUM(F61-F58)</f>
        <v>253</v>
      </c>
      <c r="H61" s="90"/>
      <c r="I61" s="15"/>
      <c r="J61" s="15">
        <f>SUM(E61+I61)</f>
        <v>9401.1847999999991</v>
      </c>
      <c r="K61" s="100">
        <v>54.92</v>
      </c>
    </row>
    <row r="62" spans="1:13" s="34" customFormat="1" ht="13" x14ac:dyDescent="0.3">
      <c r="A62" s="110" t="s">
        <v>121</v>
      </c>
      <c r="B62" s="34" t="s">
        <v>43</v>
      </c>
      <c r="C62" s="111"/>
      <c r="D62" s="112"/>
      <c r="E62" s="15"/>
      <c r="F62" s="18">
        <v>25355</v>
      </c>
      <c r="G62" s="119"/>
      <c r="H62" s="113" t="s">
        <v>122</v>
      </c>
      <c r="I62" s="93">
        <v>31757</v>
      </c>
      <c r="J62" s="15">
        <f>SUM(E62+I62)</f>
        <v>31757</v>
      </c>
      <c r="K62" s="114">
        <v>181.37</v>
      </c>
      <c r="L62" s="31"/>
      <c r="M62" s="115"/>
    </row>
    <row r="63" spans="1:13" s="34" customFormat="1" ht="13" x14ac:dyDescent="0.3">
      <c r="A63" s="110" t="s">
        <v>123</v>
      </c>
      <c r="B63" s="34" t="s">
        <v>43</v>
      </c>
      <c r="C63" s="111"/>
      <c r="D63" s="112"/>
      <c r="E63" s="15"/>
      <c r="F63" s="18">
        <v>25455</v>
      </c>
      <c r="G63" s="119"/>
      <c r="H63" s="113" t="s">
        <v>124</v>
      </c>
      <c r="I63" s="93">
        <v>193480</v>
      </c>
      <c r="J63" s="15">
        <f>SUM(E63+I63)</f>
        <v>193480</v>
      </c>
      <c r="K63" s="114">
        <v>1104.99</v>
      </c>
      <c r="L63" s="31"/>
      <c r="M63" s="115"/>
    </row>
    <row r="64" spans="1:13" s="34" customFormat="1" ht="13" x14ac:dyDescent="0.3">
      <c r="A64" s="110" t="s">
        <v>18</v>
      </c>
      <c r="B64" s="34" t="s">
        <v>125</v>
      </c>
      <c r="C64" s="111">
        <v>82.74</v>
      </c>
      <c r="D64" s="112">
        <v>222.4</v>
      </c>
      <c r="E64" s="15">
        <f t="shared" ref="E64:E65" si="2">SUM(C64*D64)</f>
        <v>18401.376</v>
      </c>
      <c r="F64" s="18">
        <v>25893</v>
      </c>
      <c r="G64" s="119">
        <f t="shared" ref="G64" si="3">SUM(F64-F61)</f>
        <v>586</v>
      </c>
      <c r="H64" s="113"/>
      <c r="I64" s="93"/>
      <c r="J64" s="15">
        <f>SUM(E64+I64)</f>
        <v>18401.376</v>
      </c>
      <c r="K64" s="114">
        <v>104.84</v>
      </c>
      <c r="L64" s="31"/>
      <c r="M64" s="115"/>
    </row>
    <row r="65" spans="1:13" s="34" customFormat="1" ht="13" x14ac:dyDescent="0.3">
      <c r="A65" s="110" t="s">
        <v>34</v>
      </c>
      <c r="B65" s="34" t="s">
        <v>126</v>
      </c>
      <c r="C65" s="111">
        <v>67.39</v>
      </c>
      <c r="D65" s="112">
        <v>237.4</v>
      </c>
      <c r="E65" s="15">
        <f t="shared" si="2"/>
        <v>15998.386</v>
      </c>
      <c r="F65" s="18">
        <v>26372</v>
      </c>
      <c r="G65" s="119">
        <f>SUM(F65-F64)</f>
        <v>479</v>
      </c>
      <c r="H65" s="113"/>
      <c r="I65" s="93"/>
      <c r="J65" s="15">
        <f>SUM(E65+I65)</f>
        <v>15998.386</v>
      </c>
      <c r="K65" s="114">
        <v>91</v>
      </c>
      <c r="L65" s="31"/>
      <c r="M65" s="115"/>
    </row>
    <row r="66" spans="1:13" s="23" customFormat="1" ht="13" x14ac:dyDescent="0.3">
      <c r="A66" s="22" t="s">
        <v>44</v>
      </c>
      <c r="C66" s="85">
        <f>SUM(C61:C65)</f>
        <v>191.85</v>
      </c>
      <c r="D66" s="74"/>
      <c r="E66" s="81">
        <f>SUM(E61:E65)</f>
        <v>43800.946799999998</v>
      </c>
      <c r="F66" s="18"/>
      <c r="G66" s="116">
        <f>SUM(G61:G65)</f>
        <v>1318</v>
      </c>
      <c r="H66" s="27"/>
      <c r="I66" s="81">
        <f>SUM(I61:I65)</f>
        <v>225237</v>
      </c>
      <c r="J66" s="25">
        <f>SUM(J61:J65)</f>
        <v>269037.94679999998</v>
      </c>
      <c r="K66" s="99">
        <f>SUM(K61:K65)</f>
        <v>1537.12</v>
      </c>
      <c r="L66" s="33">
        <v>0.57999999999999996</v>
      </c>
      <c r="M66" s="115"/>
    </row>
    <row r="67" spans="1:13" s="23" customFormat="1" ht="13" x14ac:dyDescent="0.3">
      <c r="A67" s="22"/>
      <c r="C67" s="85"/>
      <c r="D67" s="74"/>
      <c r="E67" s="81"/>
      <c r="F67" s="26"/>
      <c r="G67" s="116"/>
      <c r="H67" s="27"/>
      <c r="I67" s="81"/>
      <c r="J67" s="25"/>
      <c r="K67" s="103"/>
      <c r="L67" s="33"/>
      <c r="M67" s="109"/>
    </row>
    <row r="68" spans="1:13" s="34" customFormat="1" ht="13" x14ac:dyDescent="0.3">
      <c r="A68" s="110" t="s">
        <v>20</v>
      </c>
      <c r="B68" s="34" t="s">
        <v>153</v>
      </c>
      <c r="C68" s="111"/>
      <c r="D68" s="112"/>
      <c r="E68" s="15"/>
      <c r="F68" s="18"/>
      <c r="G68" s="119"/>
      <c r="H68" s="113" t="s">
        <v>154</v>
      </c>
      <c r="I68" s="93"/>
      <c r="J68" s="15">
        <f>SUM(E68+I68)</f>
        <v>0</v>
      </c>
      <c r="K68" s="114" t="s">
        <v>94</v>
      </c>
      <c r="L68" s="31"/>
      <c r="M68" s="115"/>
    </row>
    <row r="69" spans="1:13" s="34" customFormat="1" ht="13" x14ac:dyDescent="0.3">
      <c r="A69" s="110" t="s">
        <v>128</v>
      </c>
      <c r="B69" s="34" t="s">
        <v>129</v>
      </c>
      <c r="C69" s="111">
        <v>86.33</v>
      </c>
      <c r="D69" s="112">
        <v>1251</v>
      </c>
      <c r="E69" s="15">
        <f t="shared" ref="E69:E72" si="4">SUM(C69*D69)</f>
        <v>107998.83</v>
      </c>
      <c r="F69" s="18">
        <v>26977</v>
      </c>
      <c r="G69" s="119">
        <f>SUM(F69-F65)</f>
        <v>605</v>
      </c>
      <c r="H69" s="113"/>
      <c r="I69" s="93"/>
      <c r="J69" s="15">
        <f>SUM(E69+I69)</f>
        <v>107998.83</v>
      </c>
      <c r="K69" s="114">
        <v>118.48139999999999</v>
      </c>
      <c r="L69" s="31"/>
      <c r="M69" s="115"/>
    </row>
    <row r="70" spans="1:13" s="34" customFormat="1" ht="13" x14ac:dyDescent="0.3">
      <c r="A70" s="110" t="s">
        <v>130</v>
      </c>
      <c r="B70" s="34" t="s">
        <v>131</v>
      </c>
      <c r="C70" s="111">
        <v>64.42</v>
      </c>
      <c r="D70" s="112">
        <v>1220</v>
      </c>
      <c r="E70" s="15">
        <f t="shared" si="4"/>
        <v>78592.400000000009</v>
      </c>
      <c r="F70" s="18">
        <v>27387</v>
      </c>
      <c r="G70" s="119">
        <f>SUM(F70-F69)</f>
        <v>410</v>
      </c>
      <c r="H70" s="113"/>
      <c r="I70" s="93"/>
      <c r="J70" s="15">
        <f>SUM(E70+I70)</f>
        <v>78592.400000000009</v>
      </c>
      <c r="K70" s="114">
        <v>83.18</v>
      </c>
      <c r="L70" s="31"/>
      <c r="M70" s="115"/>
    </row>
    <row r="71" spans="1:13" s="34" customFormat="1" ht="13" x14ac:dyDescent="0.3">
      <c r="A71" s="110" t="s">
        <v>132</v>
      </c>
      <c r="B71" s="34" t="s">
        <v>133</v>
      </c>
      <c r="C71" s="111">
        <v>75.272000000000006</v>
      </c>
      <c r="D71" s="112">
        <v>1382</v>
      </c>
      <c r="E71" s="15">
        <f t="shared" si="4"/>
        <v>104025.90400000001</v>
      </c>
      <c r="F71" s="18">
        <v>27859</v>
      </c>
      <c r="G71" s="119">
        <f>SUM(F71-F70)</f>
        <v>472</v>
      </c>
      <c r="H71" s="113"/>
      <c r="I71" s="93"/>
      <c r="J71" s="15">
        <f>SUM(E71+I71)</f>
        <v>104025.90400000001</v>
      </c>
      <c r="K71" s="114">
        <v>109.64</v>
      </c>
      <c r="L71" s="31"/>
      <c r="M71" s="115"/>
    </row>
    <row r="72" spans="1:13" s="34" customFormat="1" ht="13" x14ac:dyDescent="0.3">
      <c r="A72" s="110" t="s">
        <v>134</v>
      </c>
      <c r="B72" s="34" t="s">
        <v>135</v>
      </c>
      <c r="C72" s="111">
        <v>83.09</v>
      </c>
      <c r="D72" s="112">
        <v>1333</v>
      </c>
      <c r="E72" s="15">
        <f t="shared" si="4"/>
        <v>110758.97</v>
      </c>
      <c r="F72" s="18">
        <v>28391</v>
      </c>
      <c r="G72" s="119">
        <f>SUM(F72-F71)</f>
        <v>532</v>
      </c>
      <c r="H72" s="113"/>
      <c r="I72" s="93"/>
      <c r="J72" s="15">
        <f>SUM(E72+I72)</f>
        <v>110758.97</v>
      </c>
      <c r="K72" s="114">
        <v>117.91</v>
      </c>
      <c r="L72" s="31"/>
      <c r="M72" s="115"/>
    </row>
    <row r="73" spans="1:13" s="23" customFormat="1" ht="13" x14ac:dyDescent="0.3">
      <c r="A73" s="22" t="s">
        <v>127</v>
      </c>
      <c r="C73" s="85">
        <f>SUM(C69:C72)</f>
        <v>309.11199999999997</v>
      </c>
      <c r="D73" s="74"/>
      <c r="E73" s="117">
        <f>SUM(E68:E72)</f>
        <v>401376.10400000005</v>
      </c>
      <c r="F73" s="18"/>
      <c r="G73" s="116">
        <f>SUM(G68:G72)</f>
        <v>2019</v>
      </c>
      <c r="H73" s="27"/>
      <c r="I73" s="81">
        <f>SUM(I68:I72)</f>
        <v>0</v>
      </c>
      <c r="J73" s="25">
        <f>SUM(J68:J72)</f>
        <v>401376.10400000005</v>
      </c>
      <c r="K73" s="99">
        <f>SUM(K69:K72)</f>
        <v>429.21140000000003</v>
      </c>
      <c r="L73" s="33">
        <v>0.11</v>
      </c>
      <c r="M73" s="109">
        <f>SUM(E73+I73)</f>
        <v>401376.10400000005</v>
      </c>
    </row>
    <row r="74" spans="1:13" s="42" customFormat="1" ht="13" x14ac:dyDescent="0.3">
      <c r="A74" s="47"/>
      <c r="C74" s="89"/>
      <c r="D74" s="76"/>
      <c r="E74" s="69"/>
      <c r="F74" s="44"/>
      <c r="G74" s="106"/>
      <c r="I74" s="69"/>
      <c r="J74" s="68"/>
      <c r="K74" s="101"/>
    </row>
    <row r="75" spans="1:13" s="62" customFormat="1" ht="13" x14ac:dyDescent="0.3">
      <c r="A75" s="65" t="s">
        <v>69</v>
      </c>
      <c r="B75" s="66"/>
      <c r="C75" s="117"/>
      <c r="D75" s="77"/>
      <c r="E75" s="81"/>
      <c r="F75" s="67"/>
      <c r="G75" s="116">
        <f>SUM(G9+G17+G22+G27+G36+G42+G48+G53+G59+G66+G73)</f>
        <v>22129</v>
      </c>
      <c r="H75" s="66"/>
      <c r="I75" s="63"/>
      <c r="J75" s="64"/>
      <c r="K75" s="81">
        <f>SUM(K9+K17+K22+K27+K36+K42+K48+K53+K59+K66+K73)</f>
        <v>7180.5935999999992</v>
      </c>
      <c r="L75" s="66"/>
    </row>
    <row r="76" spans="1:13" s="42" customFormat="1" ht="13" x14ac:dyDescent="0.3">
      <c r="A76" s="47"/>
      <c r="C76" s="89"/>
      <c r="D76" s="76"/>
      <c r="E76" s="69"/>
      <c r="F76" s="44"/>
      <c r="G76" s="106"/>
      <c r="I76" s="69"/>
      <c r="J76" s="68"/>
      <c r="K76" s="101"/>
    </row>
    <row r="77" spans="1:13" s="42" customFormat="1" ht="13" x14ac:dyDescent="0.3">
      <c r="A77" s="47"/>
      <c r="C77" s="89"/>
      <c r="D77" s="76"/>
      <c r="E77" s="69"/>
      <c r="F77" s="44"/>
      <c r="G77" s="106"/>
      <c r="I77" s="69"/>
      <c r="J77" s="68"/>
      <c r="K77" s="101"/>
    </row>
    <row r="78" spans="1:13" x14ac:dyDescent="0.35">
      <c r="B78" s="49" t="s">
        <v>30</v>
      </c>
      <c r="C78" s="2"/>
      <c r="D78" s="2"/>
      <c r="E78" s="2"/>
      <c r="F78" s="2"/>
      <c r="G78" s="2"/>
      <c r="H78" s="2"/>
      <c r="I78" s="2"/>
      <c r="J78" s="2"/>
      <c r="K78" s="2"/>
    </row>
    <row r="79" spans="1:13" x14ac:dyDescent="0.35">
      <c r="B79" s="49" t="s">
        <v>31</v>
      </c>
      <c r="C79" s="2"/>
      <c r="D79" s="2"/>
      <c r="E79" s="2"/>
      <c r="F79" s="2"/>
      <c r="G79" s="2"/>
      <c r="H79" s="2"/>
      <c r="I79" s="2"/>
      <c r="J79" s="2"/>
      <c r="K79" s="2"/>
    </row>
    <row r="80" spans="1:13" x14ac:dyDescent="0.35">
      <c r="B80" s="49" t="s">
        <v>36</v>
      </c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35">
      <c r="B81" s="49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35">
      <c r="B82" s="49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35">
      <c r="B83" s="49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35">
      <c r="B84" s="49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35">
      <c r="B85" s="49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35">
      <c r="B86" s="49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35">
      <c r="B87" s="49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35">
      <c r="B88" s="49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35">
      <c r="B89" s="49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35">
      <c r="B90" s="49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35">
      <c r="B91" s="49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35">
      <c r="B92" s="49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35">
      <c r="B93" s="49"/>
      <c r="C93" s="2"/>
      <c r="D93" s="2"/>
      <c r="E93" s="2"/>
      <c r="F93" s="2"/>
      <c r="G93" s="2"/>
      <c r="H93" s="2"/>
      <c r="I93" s="2"/>
      <c r="J93" s="2"/>
      <c r="K93" s="2"/>
    </row>
  </sheetData>
  <printOptions gridLines="1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2024</vt:lpstr>
      <vt:lpstr>2023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</dc:creator>
  <cp:lastModifiedBy>Geni + Conny Brunner</cp:lastModifiedBy>
  <cp:lastPrinted>2023-01-03T15:48:22Z</cp:lastPrinted>
  <dcterms:created xsi:type="dcterms:W3CDTF">2017-03-20T11:47:35Z</dcterms:created>
  <dcterms:modified xsi:type="dcterms:W3CDTF">2024-05-05T17:28:41Z</dcterms:modified>
</cp:coreProperties>
</file>