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n\OneDrive\Dokumente\00 ablage neu\gecontour\bordbuch - homepage\"/>
    </mc:Choice>
  </mc:AlternateContent>
  <xr:revisionPtr revIDLastSave="0" documentId="13_ncr:1_{F4216CAB-07D5-4C52-AFA9-0BD62824D653}" xr6:coauthVersionLast="47" xr6:coauthVersionMax="47" xr10:uidLastSave="{00000000-0000-0000-0000-000000000000}"/>
  <bookViews>
    <workbookView xWindow="1140" yWindow="450" windowWidth="16930" windowHeight="9750" xr2:uid="{00000000-000D-0000-FFFF-FFFF00000000}"/>
  </bookViews>
  <sheets>
    <sheet name="2019" sheetId="5" r:id="rId1"/>
    <sheet name="2018" sheetId="4" r:id="rId2"/>
    <sheet name="2017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3" i="5" l="1"/>
  <c r="C79" i="5"/>
  <c r="M78" i="5"/>
  <c r="G77" i="5"/>
  <c r="E77" i="5"/>
  <c r="M77" i="5" s="1"/>
  <c r="G76" i="5" l="1"/>
  <c r="G79" i="5" s="1"/>
  <c r="E76" i="5"/>
  <c r="K74" i="5"/>
  <c r="I74" i="5"/>
  <c r="G73" i="5"/>
  <c r="G74" i="5" s="1"/>
  <c r="E73" i="5"/>
  <c r="E74" i="5" s="1"/>
  <c r="M72" i="5"/>
  <c r="K70" i="5"/>
  <c r="I70" i="5"/>
  <c r="G69" i="5"/>
  <c r="E69" i="5"/>
  <c r="M69" i="5" s="1"/>
  <c r="G68" i="5"/>
  <c r="E68" i="5"/>
  <c r="M68" i="5" s="1"/>
  <c r="G67" i="5"/>
  <c r="G66" i="5"/>
  <c r="E67" i="5"/>
  <c r="M67" i="5" s="1"/>
  <c r="M76" i="5" l="1"/>
  <c r="M79" i="5" s="1"/>
  <c r="E79" i="5"/>
  <c r="M73" i="5"/>
  <c r="M74" i="5" s="1"/>
  <c r="E66" i="5"/>
  <c r="M65" i="5"/>
  <c r="M64" i="5"/>
  <c r="M63" i="5"/>
  <c r="M59" i="5"/>
  <c r="K61" i="5"/>
  <c r="I61" i="5"/>
  <c r="C61" i="5"/>
  <c r="G60" i="5"/>
  <c r="E60" i="5"/>
  <c r="M60" i="5" s="1"/>
  <c r="M58" i="5"/>
  <c r="G57" i="5"/>
  <c r="E57" i="5"/>
  <c r="M57" i="5" s="1"/>
  <c r="G56" i="5"/>
  <c r="E56" i="5"/>
  <c r="M56" i="5" s="1"/>
  <c r="M66" i="5" l="1"/>
  <c r="M70" i="5" s="1"/>
  <c r="E70" i="5"/>
  <c r="E61" i="5"/>
  <c r="G61" i="5"/>
  <c r="M61" i="5"/>
  <c r="G53" i="5"/>
  <c r="E53" i="5"/>
  <c r="M53" i="5" s="1"/>
  <c r="G52" i="5"/>
  <c r="E52" i="5"/>
  <c r="M52" i="5" s="1"/>
  <c r="G51" i="5"/>
  <c r="E51" i="5"/>
  <c r="M51" i="5" s="1"/>
  <c r="G50" i="5"/>
  <c r="E50" i="5"/>
  <c r="M50" i="5" s="1"/>
  <c r="K47" i="5"/>
  <c r="G45" i="5"/>
  <c r="E45" i="5"/>
  <c r="M45" i="5" s="1"/>
  <c r="G49" i="5" l="1"/>
  <c r="E49" i="5"/>
  <c r="M49" i="5" s="1"/>
  <c r="E44" i="5"/>
  <c r="E43" i="5"/>
  <c r="G42" i="5"/>
  <c r="E46" i="5"/>
  <c r="E42" i="5"/>
  <c r="M42" i="5" s="1"/>
  <c r="E41" i="5"/>
  <c r="M46" i="5" l="1"/>
  <c r="M43" i="5"/>
  <c r="M41" i="5"/>
  <c r="K39" i="5"/>
  <c r="I39" i="5"/>
  <c r="G38" i="5"/>
  <c r="E38" i="5"/>
  <c r="M38" i="5" s="1"/>
  <c r="M44" i="5" l="1"/>
  <c r="M47" i="5" s="1"/>
  <c r="G36" i="5"/>
  <c r="G35" i="5"/>
  <c r="G37" i="5"/>
  <c r="E37" i="5"/>
  <c r="M37" i="5" s="1"/>
  <c r="E36" i="5"/>
  <c r="M36" i="5" s="1"/>
  <c r="E35" i="5"/>
  <c r="G39" i="5" l="1"/>
  <c r="M35" i="5"/>
  <c r="M39" i="5" s="1"/>
  <c r="E39" i="5"/>
  <c r="K33" i="5"/>
  <c r="I33" i="5"/>
  <c r="G32" i="5"/>
  <c r="I24" i="5" l="1"/>
  <c r="E31" i="5"/>
  <c r="M31" i="5" s="1"/>
  <c r="G31" i="5"/>
  <c r="G30" i="5"/>
  <c r="M29" i="5"/>
  <c r="E30" i="5"/>
  <c r="G26" i="5"/>
  <c r="G27" i="5" s="1"/>
  <c r="E26" i="5"/>
  <c r="E27" i="5" s="1"/>
  <c r="G33" i="5" l="1"/>
  <c r="M30" i="5"/>
  <c r="M26" i="5"/>
  <c r="M27" i="5" s="1"/>
  <c r="E32" i="5"/>
  <c r="E33" i="5" s="1"/>
  <c r="G23" i="5"/>
  <c r="E23" i="5"/>
  <c r="M23" i="5" s="1"/>
  <c r="G22" i="5"/>
  <c r="E22" i="5"/>
  <c r="M22" i="5" s="1"/>
  <c r="M32" i="5" l="1"/>
  <c r="M33" i="5" s="1"/>
  <c r="G21" i="5"/>
  <c r="G24" i="5" s="1"/>
  <c r="E21" i="5"/>
  <c r="E24" i="5" s="1"/>
  <c r="G18" i="5"/>
  <c r="G19" i="5" s="1"/>
  <c r="K19" i="5"/>
  <c r="I19" i="5"/>
  <c r="E18" i="5"/>
  <c r="E19" i="5" s="1"/>
  <c r="M21" i="5" l="1"/>
  <c r="M24" i="5" s="1"/>
  <c r="M18" i="5"/>
  <c r="M19" i="5" s="1"/>
  <c r="I16" i="5"/>
  <c r="E16" i="5"/>
  <c r="K16" i="5"/>
  <c r="M15" i="5"/>
  <c r="G16" i="5"/>
  <c r="M14" i="5"/>
  <c r="G10" i="5"/>
  <c r="G9" i="5"/>
  <c r="M10" i="5"/>
  <c r="A10" i="5"/>
  <c r="A9" i="5"/>
  <c r="K12" i="5"/>
  <c r="I12" i="5"/>
  <c r="G11" i="5"/>
  <c r="E11" i="5"/>
  <c r="M11" i="5" s="1"/>
  <c r="E9" i="5"/>
  <c r="G12" i="5" l="1"/>
  <c r="M16" i="5"/>
  <c r="E12" i="5"/>
  <c r="M9" i="5"/>
  <c r="M12" i="5" s="1"/>
  <c r="K7" i="5"/>
  <c r="I7" i="5"/>
  <c r="G6" i="5"/>
  <c r="E6" i="5"/>
  <c r="M6" i="5" s="1"/>
  <c r="N78" i="4" l="1"/>
  <c r="K79" i="5"/>
  <c r="I79" i="5"/>
  <c r="C74" i="5"/>
  <c r="C70" i="5"/>
  <c r="K54" i="5"/>
  <c r="I54" i="5"/>
  <c r="G54" i="5"/>
  <c r="E54" i="5"/>
  <c r="I47" i="5"/>
  <c r="C47" i="5"/>
  <c r="C54" i="5" s="1"/>
  <c r="G47" i="5"/>
  <c r="G7" i="5"/>
  <c r="E5" i="5"/>
  <c r="I76" i="4"/>
  <c r="G75" i="4"/>
  <c r="G76" i="4" s="1"/>
  <c r="M74" i="4"/>
  <c r="E75" i="4"/>
  <c r="M75" i="4" s="1"/>
  <c r="C76" i="4"/>
  <c r="M5" i="5" l="1"/>
  <c r="M7" i="5" s="1"/>
  <c r="E7" i="5"/>
  <c r="M54" i="5"/>
  <c r="G70" i="5"/>
  <c r="G83" i="5" s="1"/>
  <c r="M76" i="4"/>
  <c r="E76" i="4"/>
  <c r="E47" i="5"/>
  <c r="G71" i="4"/>
  <c r="G72" i="4" s="1"/>
  <c r="C72" i="4"/>
  <c r="E71" i="4"/>
  <c r="M71" i="4" s="1"/>
  <c r="M72" i="4" s="1"/>
  <c r="E72" i="4" l="1"/>
  <c r="G67" i="4"/>
  <c r="K69" i="4"/>
  <c r="I69" i="4"/>
  <c r="C69" i="4"/>
  <c r="G68" i="4"/>
  <c r="E68" i="4"/>
  <c r="E67" i="4"/>
  <c r="M67" i="4" s="1"/>
  <c r="K65" i="4"/>
  <c r="I65" i="4"/>
  <c r="C65" i="4"/>
  <c r="M64" i="4"/>
  <c r="M65" i="4" s="1"/>
  <c r="G65" i="4"/>
  <c r="E65" i="4"/>
  <c r="G61" i="4"/>
  <c r="E61" i="4"/>
  <c r="G69" i="4" l="1"/>
  <c r="E69" i="4"/>
  <c r="M68" i="4"/>
  <c r="M69" i="4" s="1"/>
  <c r="K62" i="4"/>
  <c r="I62" i="4"/>
  <c r="C62" i="4"/>
  <c r="G60" i="4"/>
  <c r="G62" i="4" s="1"/>
  <c r="M61" i="4"/>
  <c r="E60" i="4"/>
  <c r="M60" i="4" s="1"/>
  <c r="M62" i="4" l="1"/>
  <c r="E62" i="4"/>
  <c r="K58" i="4"/>
  <c r="I58" i="4"/>
  <c r="C58" i="4"/>
  <c r="G57" i="4"/>
  <c r="G58" i="4" s="1"/>
  <c r="E57" i="4"/>
  <c r="M57" i="4" s="1"/>
  <c r="K55" i="4"/>
  <c r="I55" i="4"/>
  <c r="C55" i="4"/>
  <c r="K49" i="4"/>
  <c r="I49" i="4"/>
  <c r="G54" i="4"/>
  <c r="G55" i="4" s="1"/>
  <c r="E54" i="4"/>
  <c r="E55" i="4" s="1"/>
  <c r="C52" i="4"/>
  <c r="K52" i="4"/>
  <c r="I52" i="4"/>
  <c r="G51" i="4"/>
  <c r="G52" i="4" s="1"/>
  <c r="M58" i="4" l="1"/>
  <c r="E58" i="4"/>
  <c r="M54" i="4"/>
  <c r="M55" i="4" s="1"/>
  <c r="G47" i="4"/>
  <c r="G49" i="4" s="1"/>
  <c r="I45" i="4"/>
  <c r="I36" i="4"/>
  <c r="I40" i="4"/>
  <c r="C40" i="4"/>
  <c r="C45" i="4"/>
  <c r="G44" i="4"/>
  <c r="E44" i="4"/>
  <c r="M44" i="4" s="1"/>
  <c r="E43" i="4"/>
  <c r="M43" i="4" s="1"/>
  <c r="G42" i="4"/>
  <c r="E38" i="4"/>
  <c r="M38" i="4" s="1"/>
  <c r="G38" i="4"/>
  <c r="G40" i="4" s="1"/>
  <c r="M39" i="4"/>
  <c r="K40" i="4"/>
  <c r="E40" i="4" l="1"/>
  <c r="M40" i="4"/>
  <c r="E51" i="4"/>
  <c r="M48" i="4"/>
  <c r="E47" i="4"/>
  <c r="M47" i="4" l="1"/>
  <c r="M49" i="4" s="1"/>
  <c r="E49" i="4"/>
  <c r="M51" i="4"/>
  <c r="M52" i="4" s="1"/>
  <c r="E52" i="4"/>
  <c r="K45" i="4"/>
  <c r="C49" i="4"/>
  <c r="E42" i="4"/>
  <c r="M42" i="4" s="1"/>
  <c r="K36" i="4"/>
  <c r="C36" i="4"/>
  <c r="G35" i="4"/>
  <c r="E35" i="4"/>
  <c r="M35" i="4" s="1"/>
  <c r="G34" i="4"/>
  <c r="E34" i="4"/>
  <c r="E36" i="4" l="1"/>
  <c r="G36" i="4"/>
  <c r="M45" i="4"/>
  <c r="E45" i="4"/>
  <c r="G45" i="4"/>
  <c r="M34" i="4"/>
  <c r="M36" i="4" s="1"/>
  <c r="I32" i="4"/>
  <c r="G30" i="4"/>
  <c r="E30" i="4"/>
  <c r="M30" i="4" s="1"/>
  <c r="M31" i="4"/>
  <c r="G29" i="4"/>
  <c r="E29" i="4"/>
  <c r="M29" i="4" s="1"/>
  <c r="G28" i="4"/>
  <c r="E28" i="4"/>
  <c r="M28" i="4" s="1"/>
  <c r="M27" i="4"/>
  <c r="G32" i="4" l="1"/>
  <c r="G24" i="4"/>
  <c r="E24" i="4"/>
  <c r="M24" i="4" s="1"/>
  <c r="G23" i="4"/>
  <c r="E23" i="4"/>
  <c r="M23" i="4" s="1"/>
  <c r="I21" i="4"/>
  <c r="G20" i="4"/>
  <c r="E20" i="4"/>
  <c r="M20" i="4" s="1"/>
  <c r="G19" i="4"/>
  <c r="E19" i="4"/>
  <c r="M19" i="4" s="1"/>
  <c r="C21" i="4" l="1"/>
  <c r="G18" i="4"/>
  <c r="E18" i="4"/>
  <c r="M18" i="4" s="1"/>
  <c r="E17" i="4"/>
  <c r="K15" i="4"/>
  <c r="C15" i="4"/>
  <c r="G14" i="4"/>
  <c r="E14" i="4"/>
  <c r="M14" i="4" s="1"/>
  <c r="I15" i="4"/>
  <c r="G13" i="4"/>
  <c r="E13" i="4"/>
  <c r="M17" i="4" l="1"/>
  <c r="E21" i="4"/>
  <c r="E15" i="4"/>
  <c r="G15" i="4"/>
  <c r="M21" i="4"/>
  <c r="M13" i="4"/>
  <c r="M15" i="4" s="1"/>
  <c r="K21" i="4"/>
  <c r="C25" i="4"/>
  <c r="I25" i="4"/>
  <c r="K25" i="4"/>
  <c r="C32" i="4"/>
  <c r="K32" i="4"/>
  <c r="G10" i="4"/>
  <c r="E10" i="4"/>
  <c r="G9" i="4"/>
  <c r="G25" i="4" l="1"/>
  <c r="M25" i="4"/>
  <c r="E32" i="4"/>
  <c r="M32" i="4"/>
  <c r="E25" i="4"/>
  <c r="K11" i="4"/>
  <c r="I11" i="4"/>
  <c r="C11" i="4"/>
  <c r="M10" i="4"/>
  <c r="E9" i="4"/>
  <c r="K7" i="4"/>
  <c r="I7" i="4"/>
  <c r="C7" i="4"/>
  <c r="G7" i="4"/>
  <c r="E6" i="4"/>
  <c r="E5" i="4"/>
  <c r="M5" i="4" s="1"/>
  <c r="G11" i="4" l="1"/>
  <c r="E11" i="4"/>
  <c r="E7" i="4"/>
  <c r="M6" i="4"/>
  <c r="M7" i="4" s="1"/>
  <c r="M9" i="4"/>
  <c r="M11" i="4" s="1"/>
  <c r="N95" i="1"/>
  <c r="I44" i="1"/>
  <c r="K93" i="1"/>
  <c r="I93" i="1"/>
  <c r="C93" i="1"/>
  <c r="E92" i="1"/>
  <c r="G91" i="1"/>
  <c r="E91" i="1"/>
  <c r="M91" i="1" s="1"/>
  <c r="G90" i="1"/>
  <c r="E90" i="1"/>
  <c r="M90" i="1" s="1"/>
  <c r="G89" i="1"/>
  <c r="E89" i="1"/>
  <c r="M89" i="1" s="1"/>
  <c r="E88" i="1"/>
  <c r="E69" i="1"/>
  <c r="G87" i="1"/>
  <c r="E87" i="1"/>
  <c r="P7" i="4" l="1"/>
  <c r="M87" i="1"/>
  <c r="M88" i="1"/>
  <c r="M92" i="1"/>
  <c r="G86" i="1"/>
  <c r="E86" i="1"/>
  <c r="M86" i="1" s="1"/>
  <c r="G85" i="1"/>
  <c r="E85" i="1"/>
  <c r="K83" i="1"/>
  <c r="I83" i="1"/>
  <c r="G82" i="1"/>
  <c r="C83" i="1"/>
  <c r="G93" i="1" l="1"/>
  <c r="M85" i="1"/>
  <c r="M93" i="1" s="1"/>
  <c r="E93" i="1"/>
  <c r="G81" i="1"/>
  <c r="G80" i="1"/>
  <c r="E80" i="1"/>
  <c r="M80" i="1" s="1"/>
  <c r="E81" i="1"/>
  <c r="M81" i="1" s="1"/>
  <c r="E82" i="1"/>
  <c r="M82" i="1" s="1"/>
  <c r="G79" i="1"/>
  <c r="E79" i="1"/>
  <c r="M78" i="1"/>
  <c r="G77" i="1"/>
  <c r="E77" i="1"/>
  <c r="M77" i="1" s="1"/>
  <c r="M75" i="1"/>
  <c r="G76" i="1"/>
  <c r="E76" i="1"/>
  <c r="M76" i="1" s="1"/>
  <c r="M79" i="1" l="1"/>
  <c r="G74" i="1"/>
  <c r="G83" i="1" s="1"/>
  <c r="E74" i="1"/>
  <c r="M74" i="1" s="1"/>
  <c r="K72" i="1"/>
  <c r="E83" i="1" l="1"/>
  <c r="M83" i="1"/>
  <c r="G71" i="1"/>
  <c r="E71" i="1"/>
  <c r="M71" i="1" s="1"/>
  <c r="G70" i="1"/>
  <c r="G67" i="1"/>
  <c r="G68" i="1"/>
  <c r="E68" i="1"/>
  <c r="M68" i="1" s="1"/>
  <c r="M69" i="1"/>
  <c r="E70" i="1"/>
  <c r="M70" i="1" s="1"/>
  <c r="E67" i="1"/>
  <c r="M67" i="1" s="1"/>
  <c r="M66" i="1"/>
  <c r="G66" i="1"/>
  <c r="E66" i="1"/>
  <c r="I72" i="1" l="1"/>
  <c r="C72" i="1"/>
  <c r="G65" i="1"/>
  <c r="E65" i="1"/>
  <c r="M65" i="1" s="1"/>
  <c r="G64" i="1"/>
  <c r="E64" i="1"/>
  <c r="M64" i="1" s="1"/>
  <c r="K11" i="1"/>
  <c r="K44" i="1"/>
  <c r="K51" i="1"/>
  <c r="K62" i="1"/>
  <c r="C62" i="1"/>
  <c r="G61" i="1"/>
  <c r="E61" i="1"/>
  <c r="M61" i="1" s="1"/>
  <c r="G60" i="1"/>
  <c r="E60" i="1"/>
  <c r="M60" i="1" s="1"/>
  <c r="G72" i="1" l="1"/>
  <c r="M72" i="1"/>
  <c r="E72" i="1"/>
  <c r="M59" i="1"/>
  <c r="G58" i="1"/>
  <c r="G57" i="1"/>
  <c r="G56" i="1"/>
  <c r="E57" i="1"/>
  <c r="M57" i="1" s="1"/>
  <c r="E58" i="1"/>
  <c r="M58" i="1" s="1"/>
  <c r="E56" i="1"/>
  <c r="G62" i="1" l="1"/>
  <c r="M56" i="1"/>
  <c r="M62" i="1" s="1"/>
  <c r="E62" i="1"/>
  <c r="G54" i="1"/>
  <c r="C54" i="1"/>
  <c r="M46" i="1"/>
  <c r="G51" i="1"/>
  <c r="C51" i="1"/>
  <c r="E53" i="1"/>
  <c r="M53" i="1" s="1"/>
  <c r="M54" i="1" s="1"/>
  <c r="E50" i="1"/>
  <c r="M50" i="1" s="1"/>
  <c r="E49" i="1"/>
  <c r="M49" i="1" s="1"/>
  <c r="E54" i="1" l="1"/>
  <c r="E48" i="1"/>
  <c r="M48" i="1" s="1"/>
  <c r="E47" i="1"/>
  <c r="M47" i="1" s="1"/>
  <c r="E46" i="1"/>
  <c r="K39" i="1"/>
  <c r="C44" i="1"/>
  <c r="G43" i="1"/>
  <c r="E43" i="1"/>
  <c r="M43" i="1" s="1"/>
  <c r="E51" i="1" l="1"/>
  <c r="M51" i="1"/>
  <c r="G42" i="1"/>
  <c r="E42" i="1"/>
  <c r="M42" i="1" s="1"/>
  <c r="G41" i="1"/>
  <c r="E41" i="1"/>
  <c r="C39" i="1"/>
  <c r="G38" i="1"/>
  <c r="G37" i="1"/>
  <c r="E37" i="1"/>
  <c r="M37" i="1" s="1"/>
  <c r="E38" i="1"/>
  <c r="M38" i="1" s="1"/>
  <c r="M36" i="1"/>
  <c r="K34" i="1"/>
  <c r="C34" i="1"/>
  <c r="G33" i="1"/>
  <c r="E33" i="1"/>
  <c r="M33" i="1" s="1"/>
  <c r="G44" i="1" l="1"/>
  <c r="G39" i="1"/>
  <c r="M41" i="1"/>
  <c r="M44" i="1" s="1"/>
  <c r="E44" i="1"/>
  <c r="M39" i="1"/>
  <c r="E39" i="1"/>
  <c r="G32" i="1"/>
  <c r="G31" i="1"/>
  <c r="G30" i="1"/>
  <c r="G29" i="1"/>
  <c r="G28" i="1"/>
  <c r="G26" i="1"/>
  <c r="G23" i="1"/>
  <c r="G22" i="1"/>
  <c r="G21" i="1"/>
  <c r="G20" i="1"/>
  <c r="E32" i="1"/>
  <c r="M32" i="1" s="1"/>
  <c r="G34" i="1" l="1"/>
  <c r="E31" i="1"/>
  <c r="M31" i="1" s="1"/>
  <c r="E30" i="1"/>
  <c r="M30" i="1" s="1"/>
  <c r="E29" i="1"/>
  <c r="M29" i="1" s="1"/>
  <c r="E28" i="1"/>
  <c r="M28" i="1" s="1"/>
  <c r="M27" i="1"/>
  <c r="E26" i="1" l="1"/>
  <c r="M26" i="1" l="1"/>
  <c r="M34" i="1" s="1"/>
  <c r="E34" i="1"/>
  <c r="E23" i="1"/>
  <c r="M23" i="1" s="1"/>
  <c r="E22" i="1"/>
  <c r="M22" i="1" s="1"/>
  <c r="E21" i="1"/>
  <c r="M21" i="1" s="1"/>
  <c r="E20" i="1"/>
  <c r="M20" i="1" s="1"/>
  <c r="K24" i="1" l="1"/>
  <c r="I24" i="1"/>
  <c r="I34" i="1" s="1"/>
  <c r="G19" i="1" l="1"/>
  <c r="E19" i="1"/>
  <c r="M19" i="1" s="1"/>
  <c r="G18" i="1"/>
  <c r="E18" i="1"/>
  <c r="M18" i="1" s="1"/>
  <c r="C24" i="1"/>
  <c r="G17" i="1"/>
  <c r="E17" i="1"/>
  <c r="M17" i="1" s="1"/>
  <c r="G16" i="1"/>
  <c r="E16" i="1"/>
  <c r="M16" i="1" s="1"/>
  <c r="G15" i="1"/>
  <c r="E15" i="1"/>
  <c r="M15" i="1" s="1"/>
  <c r="G14" i="1"/>
  <c r="E14" i="1"/>
  <c r="G13" i="1"/>
  <c r="E13" i="1"/>
  <c r="M13" i="1" s="1"/>
  <c r="C11" i="1"/>
  <c r="G10" i="1"/>
  <c r="E10" i="1"/>
  <c r="M10" i="1" s="1"/>
  <c r="G9" i="1"/>
  <c r="E9" i="1"/>
  <c r="M9" i="1" s="1"/>
  <c r="G8" i="1"/>
  <c r="E8" i="1"/>
  <c r="M8" i="1" s="1"/>
  <c r="E7" i="1"/>
  <c r="M7" i="1" s="1"/>
  <c r="G7" i="1"/>
  <c r="M14" i="1" l="1"/>
  <c r="G24" i="1"/>
  <c r="E24" i="1"/>
  <c r="I11" i="1"/>
  <c r="G6" i="1"/>
  <c r="G11" i="1" s="1"/>
  <c r="E6" i="1"/>
  <c r="M6" i="1" s="1"/>
  <c r="E5" i="1"/>
  <c r="M5" i="1" s="1"/>
  <c r="G95" i="1" l="1"/>
  <c r="M24" i="1"/>
  <c r="M11" i="1"/>
  <c r="E11" i="1"/>
  <c r="G17" i="4"/>
  <c r="G21" i="4" s="1"/>
  <c r="G78" i="4" s="1"/>
</calcChain>
</file>

<file path=xl/sharedStrings.xml><?xml version="1.0" encoding="utf-8"?>
<sst xmlns="http://schemas.openxmlformats.org/spreadsheetml/2006/main" count="439" uniqueCount="368">
  <si>
    <t>Datum</t>
  </si>
  <si>
    <t>Ort</t>
  </si>
  <si>
    <t>Total CHF</t>
  </si>
  <si>
    <t>Bordbuch GeCo Mai - Dezember 2017</t>
  </si>
  <si>
    <t>12.05.</t>
  </si>
  <si>
    <t>Halifax NS</t>
  </si>
  <si>
    <t>km</t>
  </si>
  <si>
    <t>Preis</t>
  </si>
  <si>
    <t>Diesel</t>
  </si>
  <si>
    <t>Propan</t>
  </si>
  <si>
    <t>16.05.</t>
  </si>
  <si>
    <t>New Glasgow NS</t>
  </si>
  <si>
    <t>Total $</t>
  </si>
  <si>
    <t>km-Stand</t>
  </si>
  <si>
    <t>20.05.</t>
  </si>
  <si>
    <t>Springdale</t>
  </si>
  <si>
    <t>Clarenville</t>
  </si>
  <si>
    <t>24.05.</t>
  </si>
  <si>
    <t>27.05.</t>
  </si>
  <si>
    <t>30.05.</t>
  </si>
  <si>
    <t>Grand Falls-Windsor</t>
  </si>
  <si>
    <t>St. Anthony</t>
  </si>
  <si>
    <t>01.06.</t>
  </si>
  <si>
    <t>Port Hope Simpson</t>
  </si>
  <si>
    <t>02.06.</t>
  </si>
  <si>
    <t>Happy Valley Goose Bay</t>
  </si>
  <si>
    <t>04.06.</t>
  </si>
  <si>
    <t>Labador Citry</t>
  </si>
  <si>
    <t>08.06.</t>
  </si>
  <si>
    <t>Sainte-Tite Des Caps</t>
  </si>
  <si>
    <t>14.06.</t>
  </si>
  <si>
    <t>Mont-Laurier</t>
  </si>
  <si>
    <t>17.06.</t>
  </si>
  <si>
    <t>Hearst</t>
  </si>
  <si>
    <t>19.06.</t>
  </si>
  <si>
    <t>Dryden</t>
  </si>
  <si>
    <t>Diverses</t>
  </si>
  <si>
    <t>Scheibenwischer</t>
  </si>
  <si>
    <t>22.06.</t>
  </si>
  <si>
    <t>Portage La Prairie</t>
  </si>
  <si>
    <t>23.06.</t>
  </si>
  <si>
    <t>The Pas</t>
  </si>
  <si>
    <t>27.06.</t>
  </si>
  <si>
    <t>Prince Albert</t>
  </si>
  <si>
    <t>29.06.</t>
  </si>
  <si>
    <t>Slave Lake</t>
  </si>
  <si>
    <t>Autowösch</t>
  </si>
  <si>
    <t>03.07.</t>
  </si>
  <si>
    <t>Dawson Creek</t>
  </si>
  <si>
    <t>Vorderrad auswuchten</t>
  </si>
  <si>
    <t>Toyota 15'000 Kontrolle</t>
  </si>
  <si>
    <t>05.07.</t>
  </si>
  <si>
    <t>Fort Nelson</t>
  </si>
  <si>
    <t>10.07.</t>
  </si>
  <si>
    <t>Junction 37</t>
  </si>
  <si>
    <t>12.07.</t>
  </si>
  <si>
    <t>Whitehorse</t>
  </si>
  <si>
    <t>John's Auto 15'000 Ölwechsel</t>
  </si>
  <si>
    <t>14.07.</t>
  </si>
  <si>
    <t>Flat Creek/Dawson City</t>
  </si>
  <si>
    <t>17.07.</t>
  </si>
  <si>
    <t>Inuvik</t>
  </si>
  <si>
    <t>Total MAI - Canada</t>
  </si>
  <si>
    <t>Kurs</t>
  </si>
  <si>
    <t>Total JUNI - Canada</t>
  </si>
  <si>
    <t>23.07.</t>
  </si>
  <si>
    <t>Dawson City</t>
  </si>
  <si>
    <t>Total JULI - Canada</t>
  </si>
  <si>
    <t>25.07.</t>
  </si>
  <si>
    <t>Fairbanks</t>
  </si>
  <si>
    <t>Räder wechseln</t>
  </si>
  <si>
    <t>27.07.</t>
  </si>
  <si>
    <t>l / Gal</t>
  </si>
  <si>
    <t>29.07.</t>
  </si>
  <si>
    <t>Kasilof</t>
  </si>
  <si>
    <t>Total JULI - USA/Alaska</t>
  </si>
  <si>
    <t>04.08.</t>
  </si>
  <si>
    <t>Palmer</t>
  </si>
  <si>
    <t>08.08.</t>
  </si>
  <si>
    <t>Tok</t>
  </si>
  <si>
    <t>Total AUGUST - USA/Alaska</t>
  </si>
  <si>
    <t>13.08.</t>
  </si>
  <si>
    <t>Skagway</t>
  </si>
  <si>
    <t>John's Auto 30'000 Service</t>
  </si>
  <si>
    <t>16.08.</t>
  </si>
  <si>
    <t>Watson Lake</t>
  </si>
  <si>
    <t>18.08.</t>
  </si>
  <si>
    <t>Kitwanga</t>
  </si>
  <si>
    <t>Lone Butte</t>
  </si>
  <si>
    <t>Mission</t>
  </si>
  <si>
    <t>24.08.</t>
  </si>
  <si>
    <t>28.08.</t>
  </si>
  <si>
    <t>Powell River</t>
  </si>
  <si>
    <t>Total AUGUST - Canada</t>
  </si>
  <si>
    <t>03.09.</t>
  </si>
  <si>
    <t>Total SEPTEMBER - Canada</t>
  </si>
  <si>
    <t>10.09.</t>
  </si>
  <si>
    <t>15.09.</t>
  </si>
  <si>
    <t>18.09.</t>
  </si>
  <si>
    <t>Total SEPTEMBER USA</t>
  </si>
  <si>
    <t>Snohomish</t>
  </si>
  <si>
    <t>Ocean Park</t>
  </si>
  <si>
    <t>Prairie City</t>
  </si>
  <si>
    <t>19.09.</t>
  </si>
  <si>
    <t>Nampa</t>
  </si>
  <si>
    <t>Tom Scott Toyota Schrauben Kühler</t>
  </si>
  <si>
    <t>22.09.</t>
  </si>
  <si>
    <t>Alpine</t>
  </si>
  <si>
    <t>25.09.</t>
  </si>
  <si>
    <t>Buffalo</t>
  </si>
  <si>
    <t>01.10.</t>
  </si>
  <si>
    <t>Newcastle</t>
  </si>
  <si>
    <t>Kremmling</t>
  </si>
  <si>
    <t>Total OKTOBER USA</t>
  </si>
  <si>
    <t>04.10.</t>
  </si>
  <si>
    <t>08.10.</t>
  </si>
  <si>
    <t>Mosca</t>
  </si>
  <si>
    <t>11.10.</t>
  </si>
  <si>
    <t>Moab</t>
  </si>
  <si>
    <t>15.10.</t>
  </si>
  <si>
    <t>Mexican Hat</t>
  </si>
  <si>
    <t>18.10.</t>
  </si>
  <si>
    <t>Bryce Canyon</t>
  </si>
  <si>
    <t>20.10.</t>
  </si>
  <si>
    <t>Cedar City</t>
  </si>
  <si>
    <t>28.10.</t>
  </si>
  <si>
    <t>Winona</t>
  </si>
  <si>
    <t>Total NOVEMBER USA</t>
  </si>
  <si>
    <t>1.11.</t>
  </si>
  <si>
    <t>Santa Fe</t>
  </si>
  <si>
    <t>2./3.11.</t>
  </si>
  <si>
    <t>Santa Rosa</t>
  </si>
  <si>
    <t>5.11.</t>
  </si>
  <si>
    <t>Fort Stockton</t>
  </si>
  <si>
    <t>9.11.</t>
  </si>
  <si>
    <t>Van Horn</t>
  </si>
  <si>
    <t>13.11.</t>
  </si>
  <si>
    <t>Alamogordo</t>
  </si>
  <si>
    <t>Service 45'000km</t>
  </si>
  <si>
    <t>14.11.</t>
  </si>
  <si>
    <t>Lordsburg</t>
  </si>
  <si>
    <t>18.11.</t>
  </si>
  <si>
    <t>Globe</t>
  </si>
  <si>
    <t>22.11.</t>
  </si>
  <si>
    <t>Overton</t>
  </si>
  <si>
    <t>27.11.</t>
  </si>
  <si>
    <t>Kernville</t>
  </si>
  <si>
    <t>3.12.</t>
  </si>
  <si>
    <t>Woodland</t>
  </si>
  <si>
    <t>6.12.</t>
  </si>
  <si>
    <t>Petrolia</t>
  </si>
  <si>
    <t>10.12.</t>
  </si>
  <si>
    <t>Vallejo</t>
  </si>
  <si>
    <t>Total DEZEMBER USA</t>
  </si>
  <si>
    <t>11.12.</t>
  </si>
  <si>
    <t>Modesto</t>
  </si>
  <si>
    <t>4 neue Pneus</t>
  </si>
  <si>
    <t>19.12.</t>
  </si>
  <si>
    <t>Monterey</t>
  </si>
  <si>
    <t>24.12.</t>
  </si>
  <si>
    <t>Tehachapi</t>
  </si>
  <si>
    <t>27.12.</t>
  </si>
  <si>
    <t>Brawley</t>
  </si>
  <si>
    <t>29.12.</t>
  </si>
  <si>
    <t>Borrego Springs</t>
  </si>
  <si>
    <t>Total 2017</t>
  </si>
  <si>
    <t xml:space="preserve">Innenraum-Luftfilter: 1x Reserve (NAPA) </t>
  </si>
  <si>
    <t>Bordbuch GeCo Januar - Dezember 2018</t>
  </si>
  <si>
    <t>03.01.</t>
  </si>
  <si>
    <t>San Diego</t>
  </si>
  <si>
    <t>Luftfilter gewechselt</t>
  </si>
  <si>
    <t>11.01.</t>
  </si>
  <si>
    <t>El Cajon</t>
  </si>
  <si>
    <t>San Felipe</t>
  </si>
  <si>
    <t>15.01.</t>
  </si>
  <si>
    <t>22.01.</t>
  </si>
  <si>
    <t>Guerrero Negro</t>
  </si>
  <si>
    <t>Total 2018</t>
  </si>
  <si>
    <t>06.02.</t>
  </si>
  <si>
    <t>19.02.</t>
  </si>
  <si>
    <t>Ciudad Constitutión</t>
  </si>
  <si>
    <t>Los Barriles</t>
  </si>
  <si>
    <t>05.03.</t>
  </si>
  <si>
    <t>Mazatlán</t>
  </si>
  <si>
    <t>11.03.</t>
  </si>
  <si>
    <t>Augascalientes</t>
  </si>
  <si>
    <t>19.03.</t>
  </si>
  <si>
    <t>Angahuán / Paricutín</t>
  </si>
  <si>
    <t>20.03.</t>
  </si>
  <si>
    <t>Morelia</t>
  </si>
  <si>
    <t>05.04.</t>
  </si>
  <si>
    <t>13.04.</t>
  </si>
  <si>
    <t>Tehuacán</t>
  </si>
  <si>
    <t>Puerto Escondido</t>
  </si>
  <si>
    <t>02.05.</t>
  </si>
  <si>
    <t>El Tule</t>
  </si>
  <si>
    <t>07.05.</t>
  </si>
  <si>
    <t>Oaxaca</t>
  </si>
  <si>
    <t>10.05.</t>
  </si>
  <si>
    <t>Palenque</t>
  </si>
  <si>
    <t>Merida</t>
  </si>
  <si>
    <t>Service 60'000km</t>
  </si>
  <si>
    <t>07.06.</t>
  </si>
  <si>
    <t>Puerto Aventuras</t>
  </si>
  <si>
    <t>18.06.</t>
  </si>
  <si>
    <t>Calderitas/Chemutal</t>
  </si>
  <si>
    <t>28.06.</t>
  </si>
  <si>
    <t>Bella Vista</t>
  </si>
  <si>
    <t>Belmopan</t>
  </si>
  <si>
    <t>Luft- + Diesel-Filter Toyota</t>
  </si>
  <si>
    <t>Aldea Ixlu / El Remate</t>
  </si>
  <si>
    <t>San Luis</t>
  </si>
  <si>
    <t>Fetten</t>
  </si>
  <si>
    <t>San Lucas</t>
  </si>
  <si>
    <t>05.8.</t>
  </si>
  <si>
    <t>Cañon de Palin</t>
  </si>
  <si>
    <t>10.08.</t>
  </si>
  <si>
    <t>San Miguel</t>
  </si>
  <si>
    <t>2.2 Gal</t>
  </si>
  <si>
    <t>Pasaquina</t>
  </si>
  <si>
    <t>23.08.</t>
  </si>
  <si>
    <t>Pavón</t>
  </si>
  <si>
    <t>07.09.</t>
  </si>
  <si>
    <t>Santa Cruz</t>
  </si>
  <si>
    <t>Puerto Jimenez</t>
  </si>
  <si>
    <t>Total FW</t>
  </si>
  <si>
    <t>Kurs CHF</t>
  </si>
  <si>
    <t>FW = Fremdwährung</t>
  </si>
  <si>
    <t>Diesel = Liter / Gallone</t>
  </si>
  <si>
    <t>Total JUNI - Mexico - Pesos</t>
  </si>
  <si>
    <t>Total JULI - Guatemala - Quetzal</t>
  </si>
  <si>
    <t>Total AUGUST - Guatemala - Quetzal</t>
  </si>
  <si>
    <t>Total AUGUST - El Salvador - US-Dollar</t>
  </si>
  <si>
    <t>Total JUNI - Belize - Belize-Dollar</t>
  </si>
  <si>
    <t>Total MAI - Mexico - Peso</t>
  </si>
  <si>
    <t>Total JANUAR - USA - Dollar</t>
  </si>
  <si>
    <t>Total JANUAR - Mexico - Peso</t>
  </si>
  <si>
    <t>Total FEBRUAR - Mexico Peso</t>
  </si>
  <si>
    <t>Total MÄRZ - Mexico - Peso</t>
  </si>
  <si>
    <t>Total APRIL - Mexico - Peso</t>
  </si>
  <si>
    <t>Total AUGUST - Costa Rica - Colón</t>
  </si>
  <si>
    <t>Total SEPTEMBER - Costa Rica - Colón</t>
  </si>
  <si>
    <t>Total OKTOBER - Costa Rica - Colón</t>
  </si>
  <si>
    <t>16.10.</t>
  </si>
  <si>
    <t>Turrialba</t>
  </si>
  <si>
    <t>29.10.</t>
  </si>
  <si>
    <t>David</t>
  </si>
  <si>
    <t>Total OKTOBER - Panama - US Dollar</t>
  </si>
  <si>
    <t>Service 70'000 km (75'000)</t>
  </si>
  <si>
    <t>03.11.</t>
  </si>
  <si>
    <t>08.11.</t>
  </si>
  <si>
    <t>Santiago</t>
  </si>
  <si>
    <t>Coloncito</t>
  </si>
  <si>
    <t>Total NOVEMBER - Panama - US Dollar</t>
  </si>
  <si>
    <t>30.11.</t>
  </si>
  <si>
    <t>Guayepo</t>
  </si>
  <si>
    <t>Total NOVEMBER - Kolumbien - Pesos</t>
  </si>
  <si>
    <t>Santa Marta</t>
  </si>
  <si>
    <t>17.12.</t>
  </si>
  <si>
    <t>El Dificil (Arignani)</t>
  </si>
  <si>
    <t>Total DEZEMBER - Kolumbien - Pesos</t>
  </si>
  <si>
    <t>Bordbuch GeCo Januar - Dezember 2019</t>
  </si>
  <si>
    <t>Total 2019</t>
  </si>
  <si>
    <t>Total JANUAR - Kolumbien - Peso</t>
  </si>
  <si>
    <t>Charalà</t>
  </si>
  <si>
    <t>LP-Gas = Liter / Gallone</t>
  </si>
  <si>
    <t>28.01.</t>
  </si>
  <si>
    <t>Rionegro vor Medellín</t>
  </si>
  <si>
    <t>13.02.</t>
  </si>
  <si>
    <t>Neiva</t>
  </si>
  <si>
    <t>Pasto</t>
  </si>
  <si>
    <t>Total FEBRUAR - Kolumbien - Peso</t>
  </si>
  <si>
    <t>18.02.</t>
  </si>
  <si>
    <t>Ibarra</t>
  </si>
  <si>
    <t>Bremsen: Klötze vorne neu, Scheiben geschliffen, hinten entlüftet</t>
  </si>
  <si>
    <t>waschen, fetten alles</t>
  </si>
  <si>
    <t>fetten</t>
  </si>
  <si>
    <t>Total MÄRZ - Ecuador - US Dollar</t>
  </si>
  <si>
    <t>San Miguel de los Bancos</t>
  </si>
  <si>
    <t>26.03.</t>
  </si>
  <si>
    <t>06.04.</t>
  </si>
  <si>
    <t>Pichincha</t>
  </si>
  <si>
    <t>Total APRIL - Ecuador - US-Dollar</t>
  </si>
  <si>
    <t>Total FEBRUAR - Ecuador - US Dollar</t>
  </si>
  <si>
    <t>10.04.</t>
  </si>
  <si>
    <t>Pifo</t>
  </si>
  <si>
    <t>22.04.</t>
  </si>
  <si>
    <t>Mera</t>
  </si>
  <si>
    <t>Total MAI - Ecuador - US-Dollar</t>
  </si>
  <si>
    <t>05.05.</t>
  </si>
  <si>
    <t>Buenavista</t>
  </si>
  <si>
    <t>14.05.</t>
  </si>
  <si>
    <t>Piura</t>
  </si>
  <si>
    <t>Celendín</t>
  </si>
  <si>
    <t>4x Bridgestone Dueler AT 265/65/R17</t>
  </si>
  <si>
    <t>28.05.</t>
  </si>
  <si>
    <t>Santa</t>
  </si>
  <si>
    <t>Cátac</t>
  </si>
  <si>
    <t>Huancayo</t>
  </si>
  <si>
    <t>Nazca</t>
  </si>
  <si>
    <t>Cuzco</t>
  </si>
  <si>
    <t>02.07.</t>
  </si>
  <si>
    <t>Arequipa</t>
  </si>
  <si>
    <t>Ersatz-Reifen Bridgestone Dueler AT 265/65/R17</t>
  </si>
  <si>
    <t>06.07.</t>
  </si>
  <si>
    <t>09.07.</t>
  </si>
  <si>
    <t>Service 80'000km + Diverses</t>
  </si>
  <si>
    <t>19.07.</t>
  </si>
  <si>
    <t>Spur einstellen inkl. auswuchten vorne</t>
  </si>
  <si>
    <t>28.07.</t>
  </si>
  <si>
    <t>Urcos</t>
  </si>
  <si>
    <t>01.08.</t>
  </si>
  <si>
    <t>Basiléa</t>
  </si>
  <si>
    <t>30.07.</t>
  </si>
  <si>
    <t>Puerto Maldonado</t>
  </si>
  <si>
    <t>05.08.</t>
  </si>
  <si>
    <t>Porto Velho</t>
  </si>
  <si>
    <t>07.08.</t>
  </si>
  <si>
    <t>Humaitá</t>
  </si>
  <si>
    <t>26.08.</t>
  </si>
  <si>
    <t>Capanema</t>
  </si>
  <si>
    <t>Chapadinha</t>
  </si>
  <si>
    <t>Motor-Oel W5-30</t>
  </si>
  <si>
    <t>Total SEPTEMBER - Brasilien - Real</t>
  </si>
  <si>
    <t>Total AUGUST - Brasilien - Real</t>
  </si>
  <si>
    <t>Total MAI - PERU - Sol</t>
  </si>
  <si>
    <t>Total JUNI - PERU - Sol</t>
  </si>
  <si>
    <t>Total JULI - PERU - Sol</t>
  </si>
  <si>
    <t>12.09.</t>
  </si>
  <si>
    <t>São Conçalo do Amarante</t>
  </si>
  <si>
    <t>Cachoeira dos Indios</t>
  </si>
  <si>
    <t>Lubrification</t>
  </si>
  <si>
    <t>20.09.</t>
  </si>
  <si>
    <t>Feira de Santana</t>
  </si>
  <si>
    <t>Spur einstellen</t>
  </si>
  <si>
    <t>24.09.</t>
  </si>
  <si>
    <t>Salvador</t>
  </si>
  <si>
    <t>Luftfilter + LF innen ersetzt</t>
  </si>
  <si>
    <t>27.09.</t>
  </si>
  <si>
    <t>Aratuípe</t>
  </si>
  <si>
    <t>05.10.</t>
  </si>
  <si>
    <t>Linhares</t>
  </si>
  <si>
    <t>Texeira de Freitas</t>
  </si>
  <si>
    <t>Schweissen + verstärken</t>
  </si>
  <si>
    <t>Dieselfilter wechseln, Luftfilter + LF innen Vorrat</t>
  </si>
  <si>
    <t>19.10.</t>
  </si>
  <si>
    <t>Marica</t>
  </si>
  <si>
    <t>21.10.</t>
  </si>
  <si>
    <t>26.10.</t>
  </si>
  <si>
    <t>Total OKTOBER - Brasilien - Real</t>
  </si>
  <si>
    <t>Total OKTOBER - Argentinien - Peso</t>
  </si>
  <si>
    <t>Palmital</t>
  </si>
  <si>
    <t>Foz do Iguaçu</t>
  </si>
  <si>
    <t>Candelaria</t>
  </si>
  <si>
    <t>Gas 5 Liter</t>
  </si>
  <si>
    <t>31.10.</t>
  </si>
  <si>
    <t>Machagai</t>
  </si>
  <si>
    <t>04.11.</t>
  </si>
  <si>
    <t>Portezuelo</t>
  </si>
  <si>
    <t>11.11.</t>
  </si>
  <si>
    <t>San Juan</t>
  </si>
  <si>
    <t>Mendoza</t>
  </si>
  <si>
    <t>Kupplung, Bremsen, Service klein</t>
  </si>
  <si>
    <t>Total NOVEMBER - Argentinien - Peso</t>
  </si>
  <si>
    <t>Reise-Unterbruch 28.11.2019 bis auf weiteres</t>
  </si>
  <si>
    <t>Total 2017 - 2019</t>
  </si>
  <si>
    <t>Diesel in SFr</t>
  </si>
  <si>
    <t>Total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</si>
</sst>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.000"/>
    <numFmt numFmtId="165" formatCode="dd/mm/yyyy;@"/>
    <numFmt numFmtId="166" formatCode="_ * #,##0_ ;_ * \-#,##0_ ;_ * &quot;-&quot;??_ ;_ @_ "/>
    <numFmt numFmtId="167" formatCode="dd/mm"/>
    <numFmt numFmtId="168" formatCode="#,##0.0"/>
    <numFmt numFmtId="169" formatCode="0.0000"/>
    <numFmt numFmtId="170" formatCode="dd/\ m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" fontId="2" fillId="2" borderId="0" xfId="0" applyNumberFormat="1" applyFont="1" applyFill="1" applyAlignment="1">
      <alignment horizontal="left"/>
    </xf>
    <xf numFmtId="14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8" fillId="2" borderId="0" xfId="0" applyFont="1" applyFill="1"/>
    <xf numFmtId="0" fontId="9" fillId="0" borderId="0" xfId="0" applyFont="1"/>
    <xf numFmtId="1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2" fontId="9" fillId="2" borderId="0" xfId="0" applyNumberFormat="1" applyFont="1" applyFill="1" applyAlignment="1">
      <alignment horizontal="right"/>
    </xf>
    <xf numFmtId="3" fontId="9" fillId="0" borderId="0" xfId="0" applyNumberFormat="1" applyFont="1" applyAlignment="1">
      <alignment horizontal="center"/>
    </xf>
    <xf numFmtId="2" fontId="9" fillId="2" borderId="0" xfId="0" applyNumberFormat="1" applyFont="1" applyFill="1" applyAlignment="1">
      <alignment horizontal="left"/>
    </xf>
    <xf numFmtId="1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/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7" fillId="2" borderId="0" xfId="0" applyNumberFormat="1" applyFont="1" applyFill="1" applyAlignment="1">
      <alignment horizontal="left"/>
    </xf>
    <xf numFmtId="1" fontId="7" fillId="2" borderId="0" xfId="0" applyNumberFormat="1" applyFont="1" applyFill="1" applyAlignment="1">
      <alignment horizontal="right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1" fontId="7" fillId="2" borderId="0" xfId="0" applyNumberFormat="1" applyFont="1" applyFill="1" applyAlignment="1">
      <alignment horizontal="left"/>
    </xf>
    <xf numFmtId="14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1" fontId="9" fillId="2" borderId="0" xfId="0" applyNumberFormat="1" applyFont="1" applyFill="1" applyAlignment="1">
      <alignment horizontal="left"/>
    </xf>
    <xf numFmtId="2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4" fontId="7" fillId="2" borderId="0" xfId="0" applyNumberFormat="1" applyFont="1" applyFill="1" applyAlignment="1">
      <alignment horizontal="right"/>
    </xf>
    <xf numFmtId="2" fontId="7" fillId="2" borderId="0" xfId="0" applyNumberFormat="1" applyFont="1" applyFill="1" applyAlignment="1">
      <alignment horizontal="right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166" fontId="7" fillId="2" borderId="0" xfId="1" applyNumberFormat="1" applyFont="1" applyFill="1" applyAlignment="1">
      <alignment horizontal="right"/>
    </xf>
    <xf numFmtId="166" fontId="7" fillId="0" borderId="0" xfId="1" applyNumberFormat="1" applyFont="1"/>
    <xf numFmtId="4" fontId="2" fillId="2" borderId="0" xfId="0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166" fontId="2" fillId="0" borderId="0" xfId="1" applyNumberFormat="1" applyFont="1"/>
    <xf numFmtId="0" fontId="7" fillId="3" borderId="0" xfId="0" applyFont="1" applyFill="1"/>
    <xf numFmtId="1" fontId="7" fillId="3" borderId="0" xfId="0" applyNumberFormat="1" applyFont="1" applyFill="1" applyAlignment="1">
      <alignment horizontal="right"/>
    </xf>
    <xf numFmtId="166" fontId="7" fillId="3" borderId="0" xfId="1" applyNumberFormat="1" applyFont="1" applyFill="1"/>
    <xf numFmtId="2" fontId="2" fillId="2" borderId="0" xfId="0" applyNumberFormat="1" applyFont="1" applyFill="1" applyAlignment="1">
      <alignment horizontal="left"/>
    </xf>
    <xf numFmtId="166" fontId="7" fillId="4" borderId="0" xfId="1" applyNumberFormat="1" applyFont="1" applyFill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2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14" fontId="7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167" fontId="2" fillId="0" borderId="0" xfId="0" applyNumberFormat="1" applyFont="1"/>
    <xf numFmtId="4" fontId="9" fillId="2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left"/>
    </xf>
    <xf numFmtId="14" fontId="2" fillId="0" borderId="0" xfId="0" applyNumberFormat="1" applyFont="1"/>
    <xf numFmtId="165" fontId="2" fillId="0" borderId="0" xfId="0" applyNumberFormat="1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3" fontId="9" fillId="2" borderId="0" xfId="1" applyFont="1" applyFill="1" applyAlignment="1">
      <alignment horizontal="right"/>
    </xf>
    <xf numFmtId="166" fontId="9" fillId="2" borderId="0" xfId="1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left"/>
    </xf>
    <xf numFmtId="43" fontId="7" fillId="2" borderId="0" xfId="1" applyFont="1" applyFill="1" applyAlignment="1">
      <alignment horizontal="right"/>
    </xf>
    <xf numFmtId="2" fontId="9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6" fontId="9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" fontId="7" fillId="3" borderId="0" xfId="0" applyNumberFormat="1" applyFont="1" applyFill="1"/>
    <xf numFmtId="2" fontId="2" fillId="2" borderId="0" xfId="0" applyNumberFormat="1" applyFont="1" applyFill="1" applyAlignment="1">
      <alignment horizontal="right"/>
    </xf>
    <xf numFmtId="2" fontId="0" fillId="2" borderId="0" xfId="0" applyNumberFormat="1" applyFill="1" applyAlignment="1">
      <alignment horizontal="right"/>
    </xf>
    <xf numFmtId="49" fontId="2" fillId="0" borderId="0" xfId="0" applyNumberFormat="1" applyFont="1" applyAlignment="1">
      <alignment horizontal="left"/>
    </xf>
    <xf numFmtId="1" fontId="2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2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left"/>
    </xf>
    <xf numFmtId="2" fontId="10" fillId="2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right"/>
    </xf>
    <xf numFmtId="0" fontId="10" fillId="2" borderId="0" xfId="0" applyFont="1" applyFill="1" applyAlignment="1">
      <alignment horizontal="right"/>
    </xf>
    <xf numFmtId="1" fontId="10" fillId="2" borderId="0" xfId="0" applyNumberFormat="1" applyFont="1" applyFill="1" applyAlignment="1">
      <alignment horizontal="right"/>
    </xf>
    <xf numFmtId="49" fontId="10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2" fontId="11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left"/>
    </xf>
    <xf numFmtId="2" fontId="11" fillId="2" borderId="0" xfId="0" applyNumberFormat="1" applyFont="1" applyFill="1" applyAlignment="1">
      <alignment horizontal="right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right"/>
    </xf>
    <xf numFmtId="1" fontId="11" fillId="2" borderId="0" xfId="0" applyNumberFormat="1" applyFont="1" applyFill="1" applyAlignment="1">
      <alignment horizontal="right"/>
    </xf>
    <xf numFmtId="49" fontId="11" fillId="0" borderId="0" xfId="0" applyNumberFormat="1" applyFont="1" applyAlignment="1">
      <alignment horizontal="left"/>
    </xf>
    <xf numFmtId="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2" fontId="7" fillId="0" borderId="0" xfId="0" applyNumberFormat="1" applyFont="1"/>
    <xf numFmtId="1" fontId="12" fillId="0" borderId="0" xfId="0" applyNumberFormat="1" applyFont="1"/>
    <xf numFmtId="166" fontId="12" fillId="0" borderId="0" xfId="1" applyNumberFormat="1" applyFont="1"/>
    <xf numFmtId="166" fontId="13" fillId="0" borderId="0" xfId="1" applyNumberFormat="1" applyFont="1"/>
    <xf numFmtId="43" fontId="11" fillId="2" borderId="0" xfId="1" applyFont="1" applyFill="1" applyAlignment="1">
      <alignment horizontal="right"/>
    </xf>
    <xf numFmtId="166" fontId="11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2" fontId="8" fillId="2" borderId="0" xfId="0" applyNumberFormat="1" applyFont="1" applyFill="1" applyAlignment="1">
      <alignment horizontal="right"/>
    </xf>
    <xf numFmtId="168" fontId="7" fillId="2" borderId="0" xfId="0" applyNumberFormat="1" applyFont="1" applyFill="1" applyAlignment="1">
      <alignment horizontal="right"/>
    </xf>
    <xf numFmtId="166" fontId="11" fillId="0" borderId="0" xfId="1" applyNumberFormat="1" applyFont="1"/>
    <xf numFmtId="166" fontId="11" fillId="2" borderId="0" xfId="1" applyNumberFormat="1" applyFont="1" applyFill="1"/>
    <xf numFmtId="169" fontId="9" fillId="0" borderId="0" xfId="0" applyNumberFormat="1" applyFont="1" applyAlignment="1">
      <alignment horizontal="left"/>
    </xf>
    <xf numFmtId="43" fontId="11" fillId="2" borderId="0" xfId="1" applyFont="1" applyFill="1"/>
    <xf numFmtId="0" fontId="3" fillId="0" borderId="1" xfId="0" applyFont="1" applyBorder="1"/>
    <xf numFmtId="0" fontId="4" fillId="0" borderId="1" xfId="0" applyFont="1" applyBorder="1"/>
    <xf numFmtId="0" fontId="4" fillId="5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4" fillId="5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0" borderId="1" xfId="0" applyFont="1" applyBorder="1"/>
    <xf numFmtId="0" fontId="8" fillId="2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/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170" fontId="2" fillId="0" borderId="1" xfId="0" applyNumberFormat="1" applyFont="1" applyBorder="1"/>
    <xf numFmtId="14" fontId="2" fillId="0" borderId="1" xfId="0" applyNumberFormat="1" applyFont="1" applyBorder="1"/>
    <xf numFmtId="2" fontId="9" fillId="5" borderId="1" xfId="0" applyNumberFormat="1" applyFont="1" applyFill="1" applyBorder="1" applyAlignment="1">
      <alignment horizontal="right"/>
    </xf>
    <xf numFmtId="166" fontId="9" fillId="2" borderId="1" xfId="1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/>
    </xf>
    <xf numFmtId="1" fontId="9" fillId="5" borderId="1" xfId="0" applyNumberFormat="1" applyFon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right"/>
    </xf>
    <xf numFmtId="0" fontId="0" fillId="5" borderId="1" xfId="0" applyFill="1" applyBorder="1"/>
    <xf numFmtId="2" fontId="0" fillId="2" borderId="1" xfId="0" applyNumberFormat="1" applyFill="1" applyBorder="1" applyAlignment="1">
      <alignment horizontal="right"/>
    </xf>
    <xf numFmtId="170" fontId="11" fillId="0" borderId="1" xfId="0" applyNumberFormat="1" applyFont="1" applyBorder="1"/>
    <xf numFmtId="0" fontId="11" fillId="0" borderId="1" xfId="0" applyFont="1" applyBorder="1"/>
    <xf numFmtId="2" fontId="11" fillId="5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/>
    </xf>
    <xf numFmtId="0" fontId="15" fillId="5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right"/>
    </xf>
    <xf numFmtId="0" fontId="15" fillId="5" borderId="1" xfId="0" applyFont="1" applyFill="1" applyBorder="1"/>
    <xf numFmtId="0" fontId="15" fillId="2" borderId="1" xfId="0" applyFont="1" applyFill="1" applyBorder="1" applyAlignment="1">
      <alignment horizontal="right"/>
    </xf>
    <xf numFmtId="0" fontId="15" fillId="0" borderId="1" xfId="0" applyFont="1" applyBorder="1"/>
    <xf numFmtId="0" fontId="14" fillId="0" borderId="1" xfId="0" applyFont="1" applyBorder="1"/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1" fontId="7" fillId="5" borderId="1" xfId="0" applyNumberFormat="1" applyFont="1" applyFill="1" applyBorder="1" applyAlignment="1">
      <alignment horizontal="right"/>
    </xf>
    <xf numFmtId="166" fontId="7" fillId="2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/>
    </xf>
    <xf numFmtId="0" fontId="7" fillId="5" borderId="1" xfId="0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right"/>
    </xf>
    <xf numFmtId="0" fontId="7" fillId="5" borderId="1" xfId="0" applyFont="1" applyFill="1" applyBorder="1"/>
    <xf numFmtId="0" fontId="7" fillId="3" borderId="1" xfId="0" applyFont="1" applyFill="1" applyBorder="1"/>
    <xf numFmtId="169" fontId="9" fillId="0" borderId="1" xfId="0" applyNumberFormat="1" applyFont="1" applyBorder="1" applyAlignment="1">
      <alignment horizontal="left"/>
    </xf>
    <xf numFmtId="166" fontId="12" fillId="0" borderId="1" xfId="1" applyNumberFormat="1" applyFont="1" applyBorder="1"/>
    <xf numFmtId="0" fontId="7" fillId="5" borderId="1" xfId="0" applyFont="1" applyFill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1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167" fontId="2" fillId="0" borderId="1" xfId="0" applyNumberFormat="1" applyFont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0" fontId="14" fillId="5" borderId="1" xfId="0" applyFont="1" applyFill="1" applyBorder="1"/>
    <xf numFmtId="166" fontId="11" fillId="2" borderId="1" xfId="1" applyNumberFormat="1" applyFont="1" applyFill="1" applyBorder="1" applyAlignment="1">
      <alignment horizontal="right"/>
    </xf>
    <xf numFmtId="167" fontId="2" fillId="0" borderId="1" xfId="0" applyNumberFormat="1" applyFont="1" applyBorder="1"/>
    <xf numFmtId="4" fontId="14" fillId="2" borderId="1" xfId="0" applyNumberFormat="1" applyFont="1" applyFill="1" applyBorder="1" applyAlignment="1">
      <alignment horizontal="right"/>
    </xf>
    <xf numFmtId="49" fontId="14" fillId="5" borderId="1" xfId="0" applyNumberFormat="1" applyFont="1" applyFill="1" applyBorder="1"/>
    <xf numFmtId="2" fontId="14" fillId="2" borderId="1" xfId="0" applyNumberFormat="1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43" fontId="9" fillId="2" borderId="1" xfId="1" applyFont="1" applyFill="1" applyBorder="1" applyAlignment="1">
      <alignment horizontal="right"/>
    </xf>
    <xf numFmtId="43" fontId="7" fillId="2" borderId="1" xfId="1" applyFont="1" applyFill="1" applyBorder="1" applyAlignment="1">
      <alignment horizontal="right"/>
    </xf>
    <xf numFmtId="165" fontId="2" fillId="0" borderId="1" xfId="0" applyNumberFormat="1" applyFont="1" applyBorder="1"/>
    <xf numFmtId="164" fontId="2" fillId="0" borderId="1" xfId="0" applyNumberFormat="1" applyFont="1" applyBorder="1" applyAlignment="1">
      <alignment horizontal="left"/>
    </xf>
    <xf numFmtId="164" fontId="9" fillId="5" borderId="1" xfId="0" applyNumberFormat="1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horizontal="left"/>
    </xf>
    <xf numFmtId="0" fontId="9" fillId="0" borderId="1" xfId="0" applyFont="1" applyBorder="1"/>
    <xf numFmtId="43" fontId="14" fillId="2" borderId="1" xfId="1" applyFont="1" applyFill="1" applyBorder="1" applyAlignment="1">
      <alignment horizontal="right"/>
    </xf>
    <xf numFmtId="0" fontId="14" fillId="5" borderId="1" xfId="0" applyFont="1" applyFill="1" applyBorder="1" applyAlignment="1">
      <alignment horizontal="left"/>
    </xf>
    <xf numFmtId="166" fontId="7" fillId="0" borderId="1" xfId="1" applyNumberFormat="1" applyFont="1" applyBorder="1" applyAlignment="1">
      <alignment horizontal="right"/>
    </xf>
    <xf numFmtId="1" fontId="7" fillId="3" borderId="1" xfId="0" applyNumberFormat="1" applyFont="1" applyFill="1" applyBorder="1"/>
    <xf numFmtId="166" fontId="7" fillId="3" borderId="1" xfId="1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9" fillId="0" borderId="1" xfId="0" applyNumberFormat="1" applyFont="1" applyBorder="1" applyAlignment="1">
      <alignment horizontal="right"/>
    </xf>
    <xf numFmtId="0" fontId="9" fillId="5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9" fillId="5" borderId="1" xfId="0" applyFont="1" applyFill="1" applyBorder="1"/>
    <xf numFmtId="0" fontId="11" fillId="0" borderId="1" xfId="0" applyFont="1" applyBorder="1" applyAlignment="1">
      <alignment horizontal="left"/>
    </xf>
    <xf numFmtId="2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1" fillId="5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right"/>
    </xf>
    <xf numFmtId="0" fontId="11" fillId="5" borderId="1" xfId="0" applyFont="1" applyFill="1" applyBorder="1"/>
    <xf numFmtId="164" fontId="9" fillId="2" borderId="1" xfId="0" applyNumberFormat="1" applyFont="1" applyFill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3" fontId="11" fillId="2" borderId="1" xfId="1" applyFont="1" applyFill="1" applyBorder="1" applyAlignment="1">
      <alignment horizontal="right"/>
    </xf>
    <xf numFmtId="166" fontId="13" fillId="0" borderId="1" xfId="1" applyNumberFormat="1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2" fontId="10" fillId="5" borderId="1" xfId="0" applyNumberFormat="1" applyFont="1" applyFill="1" applyBorder="1" applyAlignment="1">
      <alignment horizontal="right"/>
    </xf>
    <xf numFmtId="2" fontId="10" fillId="2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0" fillId="5" borderId="1" xfId="0" applyFont="1" applyFill="1" applyBorder="1"/>
    <xf numFmtId="1" fontId="10" fillId="2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0" fillId="0" borderId="1" xfId="0" applyBorder="1"/>
    <xf numFmtId="1" fontId="14" fillId="2" borderId="1" xfId="0" applyNumberFormat="1" applyFont="1" applyFill="1" applyBorder="1"/>
    <xf numFmtId="166" fontId="14" fillId="2" borderId="1" xfId="1" applyNumberFormat="1" applyFont="1" applyFill="1" applyBorder="1" applyAlignment="1"/>
    <xf numFmtId="1" fontId="11" fillId="2" borderId="1" xfId="0" applyNumberFormat="1" applyFont="1" applyFill="1" applyBorder="1" applyAlignment="1">
      <alignment horizontal="right"/>
    </xf>
    <xf numFmtId="1" fontId="14" fillId="2" borderId="1" xfId="1" applyNumberFormat="1" applyFont="1" applyFill="1" applyBorder="1" applyAlignment="1">
      <alignment horizontal="right"/>
    </xf>
    <xf numFmtId="1" fontId="14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1" fontId="7" fillId="2" borderId="1" xfId="1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left"/>
    </xf>
    <xf numFmtId="166" fontId="11" fillId="0" borderId="1" xfId="1" applyNumberFormat="1" applyFont="1" applyBorder="1"/>
    <xf numFmtId="14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/>
    <xf numFmtId="1" fontId="5" fillId="4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166" fontId="5" fillId="4" borderId="1" xfId="1" applyNumberFormat="1" applyFont="1" applyFill="1" applyBorder="1" applyAlignment="1">
      <alignment horizontal="right"/>
    </xf>
    <xf numFmtId="166" fontId="5" fillId="4" borderId="1" xfId="1" applyNumberFormat="1" applyFont="1" applyFill="1" applyBorder="1"/>
    <xf numFmtId="169" fontId="16" fillId="4" borderId="1" xfId="0" applyNumberFormat="1" applyFont="1" applyFill="1" applyBorder="1" applyAlignment="1">
      <alignment horizontal="left"/>
    </xf>
    <xf numFmtId="0" fontId="5" fillId="0" borderId="1" xfId="0" applyFont="1" applyBorder="1"/>
    <xf numFmtId="0" fontId="13" fillId="0" borderId="1" xfId="0" applyFont="1" applyBorder="1"/>
    <xf numFmtId="2" fontId="13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1" fontId="13" fillId="2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3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166" fontId="13" fillId="2" borderId="1" xfId="1" applyNumberFormat="1" applyFont="1" applyFill="1" applyBorder="1"/>
    <xf numFmtId="3" fontId="13" fillId="2" borderId="1" xfId="0" applyNumberFormat="1" applyFont="1" applyFill="1" applyBorder="1" applyAlignment="1">
      <alignment horizontal="right"/>
    </xf>
    <xf numFmtId="0" fontId="17" fillId="0" borderId="0" xfId="0" applyFont="1"/>
    <xf numFmtId="43" fontId="17" fillId="0" borderId="0" xfId="1" applyFont="1"/>
    <xf numFmtId="0" fontId="18" fillId="0" borderId="0" xfId="0" applyFont="1"/>
    <xf numFmtId="43" fontId="17" fillId="0" borderId="1" xfId="1" applyFont="1" applyBorder="1"/>
    <xf numFmtId="43" fontId="19" fillId="0" borderId="1" xfId="1" applyFont="1" applyBorder="1"/>
    <xf numFmtId="49" fontId="13" fillId="0" borderId="1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right"/>
    </xf>
    <xf numFmtId="2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166" fontId="13" fillId="0" borderId="1" xfId="1" applyNumberFormat="1" applyFont="1" applyFill="1" applyBorder="1"/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166" fontId="12" fillId="0" borderId="1" xfId="1" applyNumberFormat="1" applyFont="1" applyFill="1" applyBorder="1"/>
    <xf numFmtId="0" fontId="4" fillId="5" borderId="1" xfId="0" applyFont="1" applyFill="1" applyBorder="1" applyAlignment="1">
      <alignment horizontal="right"/>
    </xf>
    <xf numFmtId="2" fontId="7" fillId="5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166" fontId="9" fillId="5" borderId="1" xfId="1" applyNumberFormat="1" applyFont="1" applyFill="1" applyBorder="1" applyAlignment="1">
      <alignment horizontal="right"/>
    </xf>
    <xf numFmtId="43" fontId="9" fillId="5" borderId="1" xfId="1" applyFont="1" applyFill="1" applyBorder="1" applyAlignment="1">
      <alignment horizontal="right"/>
    </xf>
    <xf numFmtId="164" fontId="9" fillId="5" borderId="1" xfId="0" applyNumberFormat="1" applyFont="1" applyFill="1" applyBorder="1" applyAlignment="1">
      <alignment horizontal="right"/>
    </xf>
    <xf numFmtId="164" fontId="11" fillId="5" borderId="1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3" fillId="2" borderId="1" xfId="0" applyNumberFormat="1" applyFont="1" applyFill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258C0-7737-4DB1-B93D-6CE2CED048E3}">
  <dimension ref="A1:P91"/>
  <sheetViews>
    <sheetView tabSelected="1" topLeftCell="A71" zoomScaleNormal="100" workbookViewId="0">
      <selection activeCell="D87" sqref="D87"/>
    </sheetView>
  </sheetViews>
  <sheetFormatPr baseColWidth="10" defaultColWidth="10.6328125" defaultRowHeight="14.5" x14ac:dyDescent="0.35"/>
  <cols>
    <col min="1" max="1" width="6.453125" style="151" customWidth="1"/>
    <col min="2" max="2" width="24.1796875" style="151" customWidth="1"/>
    <col min="3" max="3" width="6.6328125" style="152" customWidth="1"/>
    <col min="4" max="4" width="6.453125" style="308" customWidth="1"/>
    <col min="5" max="5" width="9.81640625" style="153" customWidth="1"/>
    <col min="6" max="6" width="8.6328125" style="154" customWidth="1"/>
    <col min="7" max="7" width="8.81640625" style="155" customWidth="1"/>
    <col min="8" max="8" width="6.453125" style="152" customWidth="1"/>
    <col min="9" max="9" width="8.1796875" style="159" customWidth="1"/>
    <col min="10" max="10" width="22.90625" style="158" customWidth="1"/>
    <col min="11" max="11" width="8.90625" style="159" customWidth="1"/>
    <col min="12" max="12" width="2.6328125" style="151" customWidth="1"/>
    <col min="13" max="13" width="9.36328125" style="160" customWidth="1"/>
    <col min="14" max="14" width="9.90625" style="151" customWidth="1"/>
    <col min="15" max="15" width="6.26953125" style="151" customWidth="1"/>
    <col min="16" max="16384" width="10.6328125" style="151"/>
  </cols>
  <sheetData>
    <row r="1" spans="1:16" ht="21" x14ac:dyDescent="0.5">
      <c r="A1" s="150" t="s">
        <v>261</v>
      </c>
      <c r="H1" s="156"/>
      <c r="I1" s="157"/>
    </row>
    <row r="2" spans="1:16" ht="14.25" customHeight="1" x14ac:dyDescent="0.35">
      <c r="A2" s="161"/>
      <c r="B2" s="162"/>
      <c r="C2" s="163"/>
      <c r="D2" s="309"/>
    </row>
    <row r="3" spans="1:16" x14ac:dyDescent="0.35">
      <c r="A3" s="164" t="s">
        <v>0</v>
      </c>
      <c r="B3" s="164" t="s">
        <v>1</v>
      </c>
      <c r="C3" s="163" t="s">
        <v>8</v>
      </c>
      <c r="D3" s="310" t="s">
        <v>7</v>
      </c>
      <c r="E3" s="165" t="s">
        <v>225</v>
      </c>
      <c r="F3" s="166" t="s">
        <v>13</v>
      </c>
      <c r="G3" s="167" t="s">
        <v>6</v>
      </c>
      <c r="H3" s="163" t="s">
        <v>9</v>
      </c>
      <c r="I3" s="165" t="s">
        <v>225</v>
      </c>
      <c r="J3" s="168" t="s">
        <v>36</v>
      </c>
      <c r="K3" s="165" t="s">
        <v>225</v>
      </c>
      <c r="L3" s="164"/>
      <c r="M3" s="165" t="s">
        <v>225</v>
      </c>
      <c r="N3" s="169" t="s">
        <v>2</v>
      </c>
      <c r="O3" s="164" t="s">
        <v>226</v>
      </c>
    </row>
    <row r="4" spans="1:16" x14ac:dyDescent="0.35">
      <c r="A4" s="164"/>
      <c r="B4" s="164"/>
      <c r="C4" s="163"/>
      <c r="F4" s="170"/>
      <c r="H4" s="163"/>
      <c r="J4" s="168"/>
      <c r="K4" s="165"/>
      <c r="L4" s="164"/>
      <c r="M4" s="171"/>
      <c r="N4" s="164"/>
    </row>
    <row r="5" spans="1:16" x14ac:dyDescent="0.35">
      <c r="A5" s="172" t="s">
        <v>168</v>
      </c>
      <c r="B5" s="173" t="s">
        <v>264</v>
      </c>
      <c r="C5" s="174">
        <v>23.036999999999999</v>
      </c>
      <c r="D5" s="311">
        <v>9266</v>
      </c>
      <c r="E5" s="175">
        <f t="shared" ref="E5:E6" si="0">SUM(C5*D5)</f>
        <v>213460.842</v>
      </c>
      <c r="F5" s="176">
        <v>73042</v>
      </c>
      <c r="G5" s="177">
        <v>688.1</v>
      </c>
      <c r="H5" s="178"/>
      <c r="I5" s="179"/>
      <c r="J5" s="180"/>
      <c r="K5" s="181"/>
      <c r="L5" s="164"/>
      <c r="M5" s="175">
        <f>SUM(E5,I5,K5)</f>
        <v>213460.842</v>
      </c>
      <c r="N5" s="164"/>
    </row>
    <row r="6" spans="1:16" s="192" customFormat="1" x14ac:dyDescent="0.35">
      <c r="A6" s="182" t="s">
        <v>266</v>
      </c>
      <c r="B6" s="183" t="s">
        <v>267</v>
      </c>
      <c r="C6" s="184">
        <v>27.6</v>
      </c>
      <c r="D6" s="311">
        <v>8850</v>
      </c>
      <c r="E6" s="175">
        <f t="shared" si="0"/>
        <v>244260</v>
      </c>
      <c r="F6" s="185">
        <v>73805</v>
      </c>
      <c r="G6" s="239">
        <f>SUM(F6-F5)</f>
        <v>763</v>
      </c>
      <c r="H6" s="187"/>
      <c r="I6" s="188"/>
      <c r="J6" s="189"/>
      <c r="K6" s="190"/>
      <c r="L6" s="191"/>
      <c r="M6" s="175">
        <f>SUM(E6,I6,K6)</f>
        <v>244260</v>
      </c>
      <c r="N6" s="191"/>
    </row>
    <row r="7" spans="1:16" s="194" customFormat="1" ht="13" x14ac:dyDescent="0.3">
      <c r="A7" s="193" t="s">
        <v>263</v>
      </c>
      <c r="C7" s="195"/>
      <c r="D7" s="195"/>
      <c r="E7" s="196">
        <f>SUM(E5:E6)</f>
        <v>457720.842</v>
      </c>
      <c r="F7" s="197"/>
      <c r="G7" s="198">
        <f>SUM(G5:G6)</f>
        <v>1451.1</v>
      </c>
      <c r="H7" s="199"/>
      <c r="I7" s="200">
        <f>SUM(I5:I6)</f>
        <v>0</v>
      </c>
      <c r="J7" s="201"/>
      <c r="K7" s="207">
        <f>SUM(K5:K6)</f>
        <v>0</v>
      </c>
      <c r="M7" s="196">
        <f>SUM(M5:M6)</f>
        <v>457720.842</v>
      </c>
      <c r="N7" s="202">
        <v>145</v>
      </c>
      <c r="O7" s="203">
        <v>2.9999999999999997E-4</v>
      </c>
      <c r="P7" s="295">
        <v>137.30000000000001</v>
      </c>
    </row>
    <row r="8" spans="1:16" s="194" customFormat="1" ht="13" x14ac:dyDescent="0.3">
      <c r="A8" s="193"/>
      <c r="C8" s="205"/>
      <c r="D8" s="195"/>
      <c r="E8" s="171"/>
      <c r="F8" s="197"/>
      <c r="G8" s="206"/>
      <c r="H8" s="199"/>
      <c r="I8" s="207"/>
      <c r="J8" s="201"/>
      <c r="K8" s="171"/>
      <c r="M8" s="207"/>
      <c r="P8" s="208"/>
    </row>
    <row r="9" spans="1:16" x14ac:dyDescent="0.35">
      <c r="A9" s="209">
        <f>DATE(,2,7)</f>
        <v>38</v>
      </c>
      <c r="B9" s="173" t="s">
        <v>269</v>
      </c>
      <c r="C9" s="174">
        <v>26.07</v>
      </c>
      <c r="D9" s="311">
        <v>8940</v>
      </c>
      <c r="E9" s="175">
        <f t="shared" ref="E9:E11" si="1">SUM(C9*D9)</f>
        <v>233065.8</v>
      </c>
      <c r="F9" s="176">
        <v>74571</v>
      </c>
      <c r="G9" s="177">
        <f>SUM(F9-F6)</f>
        <v>766</v>
      </c>
      <c r="H9" s="178"/>
      <c r="I9" s="179"/>
      <c r="J9" s="180"/>
      <c r="K9" s="181"/>
      <c r="L9" s="164"/>
      <c r="M9" s="175">
        <f>SUM(E9,I9,K9)</f>
        <v>233065.8</v>
      </c>
      <c r="N9" s="164"/>
    </row>
    <row r="10" spans="1:16" s="192" customFormat="1" x14ac:dyDescent="0.35">
      <c r="A10" s="209">
        <f>DATE(,2,7)</f>
        <v>38</v>
      </c>
      <c r="B10" s="183" t="s">
        <v>269</v>
      </c>
      <c r="C10" s="184"/>
      <c r="D10" s="311"/>
      <c r="E10" s="210">
        <v>0</v>
      </c>
      <c r="F10" s="185">
        <v>74571</v>
      </c>
      <c r="G10" s="186">
        <f>SUM(F10-F9)</f>
        <v>0</v>
      </c>
      <c r="H10" s="187"/>
      <c r="I10" s="188"/>
      <c r="J10" s="211" t="s">
        <v>276</v>
      </c>
      <c r="K10" s="212">
        <v>10000</v>
      </c>
      <c r="L10" s="191"/>
      <c r="M10" s="175">
        <f>SUM(E10,I10,K10)</f>
        <v>10000</v>
      </c>
      <c r="N10" s="191"/>
    </row>
    <row r="11" spans="1:16" s="192" customFormat="1" x14ac:dyDescent="0.35">
      <c r="A11" s="213" t="s">
        <v>268</v>
      </c>
      <c r="B11" s="183" t="s">
        <v>270</v>
      </c>
      <c r="C11" s="184">
        <v>26.12</v>
      </c>
      <c r="D11" s="311">
        <v>7060</v>
      </c>
      <c r="E11" s="175">
        <f t="shared" si="1"/>
        <v>184407.2</v>
      </c>
      <c r="F11" s="185">
        <v>75297</v>
      </c>
      <c r="G11" s="239">
        <f>SUM(F11-F9)</f>
        <v>726</v>
      </c>
      <c r="H11" s="187"/>
      <c r="I11" s="188"/>
      <c r="J11" s="189"/>
      <c r="K11" s="190"/>
      <c r="L11" s="191"/>
      <c r="M11" s="175">
        <f>SUM(E11,I11,K11)</f>
        <v>184407.2</v>
      </c>
      <c r="N11" s="191"/>
    </row>
    <row r="12" spans="1:16" s="194" customFormat="1" ht="13" x14ac:dyDescent="0.3">
      <c r="A12" s="193" t="s">
        <v>271</v>
      </c>
      <c r="C12" s="195"/>
      <c r="D12" s="195"/>
      <c r="E12" s="196">
        <f>SUM(E9:E11)</f>
        <v>417473</v>
      </c>
      <c r="F12" s="197"/>
      <c r="G12" s="198">
        <f>SUM(G9:G11)</f>
        <v>1492</v>
      </c>
      <c r="H12" s="199"/>
      <c r="I12" s="200">
        <f>SUM(I9:I11)</f>
        <v>0</v>
      </c>
      <c r="J12" s="201"/>
      <c r="K12" s="196">
        <f>SUM(K9:K11)</f>
        <v>10000</v>
      </c>
      <c r="M12" s="196">
        <f>SUM(M9:M11)</f>
        <v>427473</v>
      </c>
      <c r="N12" s="202">
        <v>138</v>
      </c>
      <c r="O12" s="203">
        <v>2.9999999999999997E-4</v>
      </c>
      <c r="P12" s="295">
        <v>125.25</v>
      </c>
    </row>
    <row r="13" spans="1:16" s="194" customFormat="1" ht="13" x14ac:dyDescent="0.3">
      <c r="A13" s="193"/>
      <c r="C13" s="205"/>
      <c r="D13" s="195"/>
      <c r="E13" s="171"/>
      <c r="F13" s="197"/>
      <c r="G13" s="206"/>
      <c r="H13" s="199"/>
      <c r="I13" s="207"/>
      <c r="J13" s="201"/>
      <c r="K13" s="171"/>
      <c r="M13" s="207"/>
      <c r="P13" s="208"/>
    </row>
    <row r="14" spans="1:16" s="192" customFormat="1" x14ac:dyDescent="0.35">
      <c r="A14" s="209" t="s">
        <v>272</v>
      </c>
      <c r="B14" s="183" t="s">
        <v>273</v>
      </c>
      <c r="C14" s="184"/>
      <c r="D14" s="311"/>
      <c r="E14" s="214">
        <v>0</v>
      </c>
      <c r="F14" s="185">
        <v>75530</v>
      </c>
      <c r="G14" s="186">
        <v>0</v>
      </c>
      <c r="H14" s="187"/>
      <c r="I14" s="188"/>
      <c r="J14" s="215" t="s">
        <v>274</v>
      </c>
      <c r="K14" s="265">
        <v>160</v>
      </c>
      <c r="L14" s="191"/>
      <c r="M14" s="175">
        <f>SUM(E14,I14,K14)</f>
        <v>160</v>
      </c>
      <c r="N14" s="191"/>
    </row>
    <row r="15" spans="1:16" s="192" customFormat="1" x14ac:dyDescent="0.35">
      <c r="A15" s="213" t="s">
        <v>179</v>
      </c>
      <c r="B15" s="183" t="s">
        <v>273</v>
      </c>
      <c r="C15" s="184"/>
      <c r="D15" s="311"/>
      <c r="E15" s="214">
        <v>0</v>
      </c>
      <c r="F15" s="185">
        <v>75530</v>
      </c>
      <c r="G15" s="186">
        <v>0</v>
      </c>
      <c r="H15" s="187"/>
      <c r="I15" s="188"/>
      <c r="J15" s="211" t="s">
        <v>275</v>
      </c>
      <c r="K15" s="266">
        <v>20</v>
      </c>
      <c r="M15" s="175">
        <f>SUM(E15,I15,K15)</f>
        <v>20</v>
      </c>
      <c r="N15" s="191"/>
    </row>
    <row r="16" spans="1:16" s="194" customFormat="1" x14ac:dyDescent="0.35">
      <c r="A16" s="193" t="s">
        <v>283</v>
      </c>
      <c r="C16" s="195"/>
      <c r="D16" s="195"/>
      <c r="E16" s="217">
        <f>SUM(E14:E15)</f>
        <v>0</v>
      </c>
      <c r="F16" s="197"/>
      <c r="G16" s="198">
        <f>SUM(G13:G15)</f>
        <v>0</v>
      </c>
      <c r="H16" s="199"/>
      <c r="I16" s="200">
        <f>SUM(I14:I15)</f>
        <v>0</v>
      </c>
      <c r="J16" s="201"/>
      <c r="K16" s="207">
        <f>SUM(K14:K15)</f>
        <v>180</v>
      </c>
      <c r="M16" s="196">
        <f>SUM(M14:M15)</f>
        <v>180</v>
      </c>
      <c r="N16" s="202">
        <v>180</v>
      </c>
      <c r="O16" s="203">
        <v>1</v>
      </c>
      <c r="P16" s="204"/>
    </row>
    <row r="17" spans="1:16" s="194" customFormat="1" ht="13" x14ac:dyDescent="0.3">
      <c r="A17" s="193"/>
      <c r="C17" s="205"/>
      <c r="D17" s="195"/>
      <c r="E17" s="171"/>
      <c r="F17" s="197"/>
      <c r="G17" s="206"/>
      <c r="H17" s="199"/>
      <c r="I17" s="207"/>
      <c r="J17" s="201"/>
      <c r="K17" s="171"/>
      <c r="M17" s="207"/>
      <c r="P17" s="208"/>
    </row>
    <row r="18" spans="1:16" s="192" customFormat="1" x14ac:dyDescent="0.35">
      <c r="A18" s="182" t="s">
        <v>279</v>
      </c>
      <c r="B18" s="183" t="s">
        <v>278</v>
      </c>
      <c r="C18" s="184">
        <v>21.69</v>
      </c>
      <c r="D18" s="312">
        <v>1.0369999999999999</v>
      </c>
      <c r="E18" s="218">
        <f t="shared" ref="E18" si="2">SUM(C18*D18)</f>
        <v>22.492529999999999</v>
      </c>
      <c r="F18" s="185">
        <v>75952</v>
      </c>
      <c r="G18" s="239">
        <f>SUM(F18-F11)</f>
        <v>655</v>
      </c>
      <c r="H18" s="187"/>
      <c r="I18" s="188"/>
      <c r="J18" s="189"/>
      <c r="K18" s="190"/>
      <c r="L18" s="191"/>
      <c r="M18" s="175">
        <f>SUM(E18,I18,K18)</f>
        <v>22.492529999999999</v>
      </c>
      <c r="N18" s="191"/>
    </row>
    <row r="19" spans="1:16" s="194" customFormat="1" ht="13" x14ac:dyDescent="0.3">
      <c r="A19" s="193" t="s">
        <v>277</v>
      </c>
      <c r="C19" s="195"/>
      <c r="D19" s="195"/>
      <c r="E19" s="219">
        <f>SUM(E17:E18)</f>
        <v>22.492529999999999</v>
      </c>
      <c r="F19" s="197"/>
      <c r="G19" s="198">
        <f>SUM(G17:G18)</f>
        <v>655</v>
      </c>
      <c r="H19" s="199"/>
      <c r="I19" s="200">
        <f>SUM(I17:I18)</f>
        <v>0</v>
      </c>
      <c r="J19" s="201"/>
      <c r="K19" s="207">
        <f>SUM(K17:K18)</f>
        <v>0</v>
      </c>
      <c r="M19" s="196">
        <f>SUM(M17:M18)</f>
        <v>22.492529999999999</v>
      </c>
      <c r="N19" s="202">
        <v>22</v>
      </c>
      <c r="O19" s="203">
        <v>1</v>
      </c>
      <c r="P19" s="295">
        <v>22.5</v>
      </c>
    </row>
    <row r="20" spans="1:16" s="224" customFormat="1" ht="13" x14ac:dyDescent="0.3">
      <c r="A20" s="220"/>
      <c r="B20" s="221"/>
      <c r="C20" s="174"/>
      <c r="D20" s="174"/>
      <c r="E20" s="218"/>
      <c r="F20" s="176"/>
      <c r="G20" s="177"/>
      <c r="H20" s="222"/>
      <c r="I20" s="223"/>
      <c r="J20" s="222"/>
      <c r="K20" s="267"/>
      <c r="M20" s="175"/>
      <c r="P20" s="204"/>
    </row>
    <row r="21" spans="1:16" s="192" customFormat="1" x14ac:dyDescent="0.35">
      <c r="A21" s="209" t="s">
        <v>280</v>
      </c>
      <c r="B21" s="183" t="s">
        <v>281</v>
      </c>
      <c r="C21" s="184">
        <v>24.1</v>
      </c>
      <c r="D21" s="312">
        <v>1.0369999999999999</v>
      </c>
      <c r="E21" s="214">
        <f>SUM(C21*D21)</f>
        <v>24.991699999999998</v>
      </c>
      <c r="F21" s="185">
        <v>76768</v>
      </c>
      <c r="G21" s="186">
        <f>SUM(F21-F18)</f>
        <v>816</v>
      </c>
      <c r="H21" s="187"/>
      <c r="I21" s="188"/>
      <c r="J21" s="215"/>
      <c r="K21" s="265"/>
      <c r="L21" s="191"/>
      <c r="M21" s="175">
        <f>SUM(E21,I21,K21)</f>
        <v>24.991699999999998</v>
      </c>
      <c r="N21" s="191"/>
      <c r="P21" s="204"/>
    </row>
    <row r="22" spans="1:16" s="192" customFormat="1" x14ac:dyDescent="0.35">
      <c r="A22" s="209" t="s">
        <v>284</v>
      </c>
      <c r="B22" s="183" t="s">
        <v>285</v>
      </c>
      <c r="C22" s="184"/>
      <c r="D22" s="312"/>
      <c r="E22" s="214">
        <f>SUM(C22*D22)</f>
        <v>0</v>
      </c>
      <c r="F22" s="185"/>
      <c r="G22" s="186">
        <f>SUM(F22-F19)</f>
        <v>0</v>
      </c>
      <c r="H22" s="227">
        <v>4.5</v>
      </c>
      <c r="I22" s="216">
        <v>8</v>
      </c>
      <c r="J22" s="215"/>
      <c r="K22" s="265"/>
      <c r="L22" s="191"/>
      <c r="M22" s="175">
        <f>SUM(E22,I22,K22)</f>
        <v>8</v>
      </c>
      <c r="N22" s="191"/>
      <c r="P22" s="204"/>
    </row>
    <row r="23" spans="1:16" s="192" customFormat="1" x14ac:dyDescent="0.35">
      <c r="A23" s="209" t="s">
        <v>286</v>
      </c>
      <c r="B23" s="183" t="s">
        <v>287</v>
      </c>
      <c r="C23" s="184">
        <v>25.06</v>
      </c>
      <c r="D23" s="312">
        <v>1.0369999999999999</v>
      </c>
      <c r="E23" s="214">
        <f>SUM(C23*D23)</f>
        <v>25.987219999999997</v>
      </c>
      <c r="F23" s="185">
        <v>77487</v>
      </c>
      <c r="G23" s="239">
        <f>SUM(F23-F21)</f>
        <v>719</v>
      </c>
      <c r="H23" s="187"/>
      <c r="I23" s="188"/>
      <c r="J23" s="215"/>
      <c r="K23" s="265"/>
      <c r="L23" s="191"/>
      <c r="M23" s="175">
        <f>SUM(E23,I23,K23)</f>
        <v>25.987219999999997</v>
      </c>
      <c r="N23" s="191"/>
      <c r="P23" s="204"/>
    </row>
    <row r="24" spans="1:16" s="194" customFormat="1" ht="13" x14ac:dyDescent="0.3">
      <c r="A24" s="194" t="s">
        <v>282</v>
      </c>
      <c r="C24" s="195"/>
      <c r="D24" s="205"/>
      <c r="E24" s="219">
        <f>SUM(E21:E23)</f>
        <v>50.978919999999995</v>
      </c>
      <c r="F24" s="197"/>
      <c r="G24" s="228">
        <f>SUM(G21:G23)</f>
        <v>1535</v>
      </c>
      <c r="H24" s="199"/>
      <c r="I24" s="200">
        <f>SUM(I21:I23)</f>
        <v>8</v>
      </c>
      <c r="J24" s="201"/>
      <c r="K24" s="207">
        <v>0</v>
      </c>
      <c r="M24" s="196">
        <f>SUM(M21:M23)</f>
        <v>58.978919999999988</v>
      </c>
      <c r="N24" s="229">
        <v>59</v>
      </c>
      <c r="O24" s="224">
        <v>1</v>
      </c>
      <c r="P24" s="295">
        <v>51</v>
      </c>
    </row>
    <row r="25" spans="1:16" x14ac:dyDescent="0.35">
      <c r="K25" s="268"/>
    </row>
    <row r="26" spans="1:16" s="192" customFormat="1" x14ac:dyDescent="0.35">
      <c r="A26" s="209" t="s">
        <v>289</v>
      </c>
      <c r="B26" s="183" t="s">
        <v>290</v>
      </c>
      <c r="C26" s="184">
        <v>22.75</v>
      </c>
      <c r="D26" s="312">
        <v>1.0369999999999999</v>
      </c>
      <c r="E26" s="214">
        <f>SUM(C26*D26)</f>
        <v>23.591749999999998</v>
      </c>
      <c r="F26" s="185">
        <v>78112</v>
      </c>
      <c r="G26" s="186">
        <f>SUM(F26-F23)</f>
        <v>625</v>
      </c>
      <c r="H26" s="187"/>
      <c r="I26" s="188"/>
      <c r="J26" s="215"/>
      <c r="K26" s="265"/>
      <c r="L26" s="191"/>
      <c r="M26" s="175">
        <f>SUM(E26,I26,K26)</f>
        <v>23.591749999999998</v>
      </c>
      <c r="N26" s="191"/>
      <c r="P26" s="204"/>
    </row>
    <row r="27" spans="1:16" s="194" customFormat="1" ht="13" x14ac:dyDescent="0.3">
      <c r="A27" s="194" t="s">
        <v>288</v>
      </c>
      <c r="C27" s="195"/>
      <c r="D27" s="205"/>
      <c r="E27" s="219">
        <f>SUM(E26)</f>
        <v>23.591749999999998</v>
      </c>
      <c r="F27" s="197"/>
      <c r="G27" s="228">
        <f>SUM(G26)</f>
        <v>625</v>
      </c>
      <c r="H27" s="199"/>
      <c r="I27" s="200">
        <v>0</v>
      </c>
      <c r="J27" s="201"/>
      <c r="K27" s="207">
        <v>0</v>
      </c>
      <c r="M27" s="196">
        <f>SUM(M26)</f>
        <v>23.591749999999998</v>
      </c>
      <c r="N27" s="229">
        <v>24</v>
      </c>
      <c r="O27" s="224">
        <v>1</v>
      </c>
      <c r="P27" s="295">
        <v>23.6</v>
      </c>
    </row>
    <row r="28" spans="1:16" s="192" customFormat="1" x14ac:dyDescent="0.35">
      <c r="A28" s="209"/>
      <c r="B28" s="183"/>
      <c r="C28" s="184"/>
      <c r="D28" s="312"/>
      <c r="E28" s="214"/>
      <c r="F28" s="185"/>
      <c r="G28" s="186"/>
      <c r="H28" s="187"/>
      <c r="I28" s="188"/>
      <c r="J28" s="215"/>
      <c r="K28" s="265"/>
      <c r="L28" s="191"/>
      <c r="M28" s="175"/>
      <c r="N28" s="191"/>
      <c r="P28" s="204"/>
    </row>
    <row r="29" spans="1:16" s="192" customFormat="1" x14ac:dyDescent="0.35">
      <c r="A29" s="209" t="s">
        <v>291</v>
      </c>
      <c r="B29" s="183" t="s">
        <v>292</v>
      </c>
      <c r="C29" s="184"/>
      <c r="D29" s="312"/>
      <c r="E29" s="214"/>
      <c r="F29" s="185">
        <v>78700</v>
      </c>
      <c r="G29" s="186"/>
      <c r="H29" s="187"/>
      <c r="I29" s="188"/>
      <c r="J29" s="215" t="s">
        <v>294</v>
      </c>
      <c r="K29" s="265">
        <v>2840</v>
      </c>
      <c r="L29" s="191"/>
      <c r="M29" s="175">
        <f>SUM(E29,I29,K29)</f>
        <v>2840</v>
      </c>
      <c r="N29" s="191"/>
      <c r="P29" s="204"/>
    </row>
    <row r="30" spans="1:16" s="192" customFormat="1" x14ac:dyDescent="0.35">
      <c r="A30" s="209" t="s">
        <v>10</v>
      </c>
      <c r="B30" s="183" t="s">
        <v>292</v>
      </c>
      <c r="C30" s="184">
        <v>20.93</v>
      </c>
      <c r="D30" s="312">
        <v>12.9</v>
      </c>
      <c r="E30" s="214">
        <f>SUM(C30*D30)</f>
        <v>269.99700000000001</v>
      </c>
      <c r="F30" s="185">
        <v>78736</v>
      </c>
      <c r="G30" s="239">
        <f>SUM(F30-F26)</f>
        <v>624</v>
      </c>
      <c r="H30" s="187"/>
      <c r="I30" s="188"/>
      <c r="J30" s="215"/>
      <c r="K30" s="265"/>
      <c r="L30" s="191"/>
      <c r="M30" s="175">
        <f>SUM(E30,I30,K30)</f>
        <v>269.99700000000001</v>
      </c>
      <c r="N30" s="191"/>
      <c r="P30" s="204"/>
    </row>
    <row r="31" spans="1:16" s="192" customFormat="1" x14ac:dyDescent="0.35">
      <c r="A31" s="209" t="s">
        <v>14</v>
      </c>
      <c r="B31" s="183" t="s">
        <v>293</v>
      </c>
      <c r="C31" s="184">
        <v>25</v>
      </c>
      <c r="D31" s="312">
        <v>13</v>
      </c>
      <c r="E31" s="214">
        <f>SUM(C31*D31)</f>
        <v>325</v>
      </c>
      <c r="F31" s="185">
        <v>79449</v>
      </c>
      <c r="G31" s="239">
        <f>SUM(F31-F29)</f>
        <v>749</v>
      </c>
      <c r="H31" s="187"/>
      <c r="I31" s="188"/>
      <c r="J31" s="215"/>
      <c r="K31" s="265"/>
      <c r="L31" s="191"/>
      <c r="M31" s="175">
        <f>SUM(E31,I31,K31)</f>
        <v>325</v>
      </c>
      <c r="N31" s="191"/>
      <c r="P31" s="204"/>
    </row>
    <row r="32" spans="1:16" s="192" customFormat="1" x14ac:dyDescent="0.35">
      <c r="A32" s="209" t="s">
        <v>295</v>
      </c>
      <c r="B32" s="183" t="s">
        <v>296</v>
      </c>
      <c r="C32" s="184">
        <v>20.6</v>
      </c>
      <c r="D32" s="312">
        <v>12.2</v>
      </c>
      <c r="E32" s="214">
        <f>SUM(C32*D32)</f>
        <v>251.32</v>
      </c>
      <c r="F32" s="185">
        <v>80086</v>
      </c>
      <c r="G32" s="239">
        <f>SUM(F32-F31)</f>
        <v>637</v>
      </c>
      <c r="H32" s="187"/>
      <c r="I32" s="188"/>
      <c r="J32" s="215"/>
      <c r="K32" s="265"/>
      <c r="L32" s="191"/>
      <c r="M32" s="175">
        <f>SUM(E32,I32,K32)</f>
        <v>251.32</v>
      </c>
      <c r="N32" s="191"/>
      <c r="P32" s="204"/>
    </row>
    <row r="33" spans="1:16" s="194" customFormat="1" ht="13" x14ac:dyDescent="0.3">
      <c r="A33" s="194" t="s">
        <v>325</v>
      </c>
      <c r="C33" s="195"/>
      <c r="D33" s="205"/>
      <c r="E33" s="219">
        <f>SUM(E29:E32)</f>
        <v>846.31700000000001</v>
      </c>
      <c r="F33" s="197"/>
      <c r="G33" s="228">
        <f>SUM(G29:G32)</f>
        <v>2010</v>
      </c>
      <c r="H33" s="199"/>
      <c r="I33" s="200">
        <f>SUM(I29:I32)</f>
        <v>0</v>
      </c>
      <c r="J33" s="201"/>
      <c r="K33" s="269">
        <f>SUM(K29:K32)</f>
        <v>2840</v>
      </c>
      <c r="M33" s="196">
        <f>SUM(M29:M32)</f>
        <v>3686.317</v>
      </c>
      <c r="N33" s="230">
        <v>1091</v>
      </c>
      <c r="O33" s="224">
        <v>0.29599999999999999</v>
      </c>
      <c r="P33" s="295">
        <v>250.5</v>
      </c>
    </row>
    <row r="34" spans="1:16" s="225" customFormat="1" ht="13" x14ac:dyDescent="0.3">
      <c r="A34" s="231"/>
      <c r="B34" s="232"/>
      <c r="C34" s="174"/>
      <c r="D34" s="174"/>
      <c r="E34" s="218"/>
      <c r="F34" s="176"/>
      <c r="G34" s="233"/>
      <c r="H34" s="234"/>
      <c r="I34" s="235"/>
      <c r="J34" s="236"/>
      <c r="K34" s="235"/>
      <c r="M34" s="175"/>
      <c r="P34" s="204"/>
    </row>
    <row r="35" spans="1:16" s="192" customFormat="1" x14ac:dyDescent="0.35">
      <c r="A35" s="209" t="s">
        <v>22</v>
      </c>
      <c r="B35" s="183" t="s">
        <v>297</v>
      </c>
      <c r="C35" s="184">
        <v>10.76</v>
      </c>
      <c r="D35" s="312">
        <v>13.69</v>
      </c>
      <c r="E35" s="214">
        <f>SUM(C35*D35)</f>
        <v>147.30439999999999</v>
      </c>
      <c r="F35" s="185">
        <v>80358</v>
      </c>
      <c r="G35" s="239">
        <f>SUM(F35-F32)</f>
        <v>272</v>
      </c>
      <c r="H35" s="187"/>
      <c r="I35" s="188"/>
      <c r="J35" s="215"/>
      <c r="K35" s="226"/>
      <c r="L35" s="191"/>
      <c r="M35" s="175">
        <f>SUM(E35,I35,K35)</f>
        <v>147.30439999999999</v>
      </c>
      <c r="N35" s="191"/>
      <c r="P35" s="204"/>
    </row>
    <row r="36" spans="1:16" s="192" customFormat="1" x14ac:dyDescent="0.35">
      <c r="A36" s="209" t="s">
        <v>202</v>
      </c>
      <c r="B36" s="183" t="s">
        <v>298</v>
      </c>
      <c r="C36" s="184">
        <v>23.65</v>
      </c>
      <c r="D36" s="312">
        <v>13.12</v>
      </c>
      <c r="E36" s="214">
        <f>SUM(C36*D36)</f>
        <v>310.28799999999995</v>
      </c>
      <c r="F36" s="185">
        <v>81056</v>
      </c>
      <c r="G36" s="239">
        <f>SUM(F36-F35)</f>
        <v>698</v>
      </c>
      <c r="H36" s="187"/>
      <c r="I36" s="188"/>
      <c r="J36" s="215"/>
      <c r="K36" s="226"/>
      <c r="L36" s="191"/>
      <c r="M36" s="175">
        <f>SUM(E36,I36,K36)</f>
        <v>310.28799999999995</v>
      </c>
      <c r="N36" s="191"/>
      <c r="P36" s="204"/>
    </row>
    <row r="37" spans="1:16" s="192" customFormat="1" x14ac:dyDescent="0.35">
      <c r="A37" s="209" t="s">
        <v>30</v>
      </c>
      <c r="B37" s="183" t="s">
        <v>299</v>
      </c>
      <c r="C37" s="184">
        <v>23.12</v>
      </c>
      <c r="D37" s="312">
        <v>12.38</v>
      </c>
      <c r="E37" s="214">
        <f>SUM(C37*D37)</f>
        <v>286.22560000000004</v>
      </c>
      <c r="F37" s="185">
        <v>81852</v>
      </c>
      <c r="G37" s="239">
        <f>SUM(F37-F36)</f>
        <v>796</v>
      </c>
      <c r="H37" s="187"/>
      <c r="I37" s="188"/>
      <c r="J37" s="215"/>
      <c r="K37" s="226"/>
      <c r="L37" s="191"/>
      <c r="M37" s="175">
        <f>SUM(E37,I37,K37)</f>
        <v>286.22560000000004</v>
      </c>
      <c r="N37" s="191"/>
      <c r="P37" s="204"/>
    </row>
    <row r="38" spans="1:16" s="192" customFormat="1" x14ac:dyDescent="0.35">
      <c r="A38" s="209" t="s">
        <v>42</v>
      </c>
      <c r="B38" s="183" t="s">
        <v>300</v>
      </c>
      <c r="C38" s="184">
        <v>24.530999999999999</v>
      </c>
      <c r="D38" s="312">
        <v>12.8</v>
      </c>
      <c r="E38" s="214">
        <f>SUM(C38*D38)</f>
        <v>313.99680000000001</v>
      </c>
      <c r="F38" s="185">
        <v>82540</v>
      </c>
      <c r="G38" s="239">
        <f>SUM(F38-F37)</f>
        <v>688</v>
      </c>
      <c r="H38" s="187"/>
      <c r="I38" s="188"/>
      <c r="J38" s="215"/>
      <c r="K38" s="226"/>
      <c r="L38" s="191"/>
      <c r="M38" s="175">
        <f>SUM(E38,I38,K38)</f>
        <v>313.99680000000001</v>
      </c>
      <c r="N38" s="191"/>
      <c r="P38" s="204"/>
    </row>
    <row r="39" spans="1:16" s="194" customFormat="1" ht="13" x14ac:dyDescent="0.3">
      <c r="A39" s="194" t="s">
        <v>326</v>
      </c>
      <c r="C39" s="195"/>
      <c r="D39" s="205"/>
      <c r="E39" s="219">
        <f>SUM(E35:E38)</f>
        <v>1057.8148000000001</v>
      </c>
      <c r="F39" s="197"/>
      <c r="G39" s="228">
        <f>SUM(G35:G38)</f>
        <v>2454</v>
      </c>
      <c r="H39" s="199"/>
      <c r="I39" s="200">
        <f>SUM(I35:I38)</f>
        <v>0</v>
      </c>
      <c r="J39" s="201"/>
      <c r="K39" s="207">
        <f>SUM(K35:K38)</f>
        <v>0</v>
      </c>
      <c r="M39" s="196">
        <f>SUM(M35:M38)</f>
        <v>1057.8148000000001</v>
      </c>
      <c r="N39" s="230">
        <v>319</v>
      </c>
      <c r="O39" s="224">
        <v>0.30099999999999999</v>
      </c>
      <c r="P39" s="295">
        <v>318.39999999999998</v>
      </c>
    </row>
    <row r="40" spans="1:16" s="225" customFormat="1" ht="13" x14ac:dyDescent="0.3">
      <c r="A40" s="231"/>
      <c r="B40" s="232"/>
      <c r="C40" s="174"/>
      <c r="D40" s="174"/>
      <c r="E40" s="218"/>
      <c r="F40" s="176"/>
      <c r="G40" s="233"/>
      <c r="H40" s="234"/>
      <c r="I40" s="200"/>
      <c r="J40" s="236"/>
      <c r="K40" s="267"/>
      <c r="M40" s="175"/>
      <c r="P40" s="204"/>
    </row>
    <row r="41" spans="1:16" s="192" customFormat="1" x14ac:dyDescent="0.35">
      <c r="A41" s="209" t="s">
        <v>301</v>
      </c>
      <c r="B41" s="183" t="s">
        <v>302</v>
      </c>
      <c r="C41" s="184"/>
      <c r="D41" s="312"/>
      <c r="E41" s="214">
        <f t="shared" ref="E41:E46" si="3">SUM(C41*D41)</f>
        <v>0</v>
      </c>
      <c r="F41" s="185">
        <v>83179</v>
      </c>
      <c r="G41" s="186"/>
      <c r="H41" s="187"/>
      <c r="I41" s="260"/>
      <c r="J41" s="215" t="s">
        <v>303</v>
      </c>
      <c r="K41" s="265">
        <v>590</v>
      </c>
      <c r="L41" s="191"/>
      <c r="M41" s="175">
        <f t="shared" ref="M41:M46" si="4">SUM(E41,I41,K41)</f>
        <v>590</v>
      </c>
      <c r="N41" s="191"/>
      <c r="P41" s="204"/>
    </row>
    <row r="42" spans="1:16" s="192" customFormat="1" x14ac:dyDescent="0.35">
      <c r="A42" s="209" t="s">
        <v>304</v>
      </c>
      <c r="B42" s="183" t="s">
        <v>302</v>
      </c>
      <c r="C42" s="184">
        <v>20.518000000000001</v>
      </c>
      <c r="D42" s="312">
        <v>11.99</v>
      </c>
      <c r="E42" s="214">
        <f t="shared" si="3"/>
        <v>246.01082000000002</v>
      </c>
      <c r="F42" s="185">
        <v>83179</v>
      </c>
      <c r="G42" s="239">
        <f>SUM(F42-F38)</f>
        <v>639</v>
      </c>
      <c r="H42" s="187"/>
      <c r="I42" s="260"/>
      <c r="J42" s="215"/>
      <c r="K42" s="265"/>
      <c r="L42" s="191"/>
      <c r="M42" s="175">
        <f t="shared" si="4"/>
        <v>246.01082000000002</v>
      </c>
      <c r="N42" s="191"/>
      <c r="P42" s="204"/>
    </row>
    <row r="43" spans="1:16" s="192" customFormat="1" x14ac:dyDescent="0.35">
      <c r="A43" s="209" t="s">
        <v>305</v>
      </c>
      <c r="B43" s="183" t="s">
        <v>300</v>
      </c>
      <c r="C43" s="184"/>
      <c r="D43" s="312"/>
      <c r="E43" s="214">
        <f t="shared" si="3"/>
        <v>0</v>
      </c>
      <c r="F43" s="185">
        <v>83300</v>
      </c>
      <c r="G43" s="239"/>
      <c r="H43" s="187"/>
      <c r="I43" s="260"/>
      <c r="J43" s="215" t="s">
        <v>306</v>
      </c>
      <c r="K43" s="265">
        <v>1575</v>
      </c>
      <c r="L43" s="191"/>
      <c r="M43" s="175">
        <f t="shared" si="4"/>
        <v>1575</v>
      </c>
      <c r="N43" s="191"/>
      <c r="P43" s="204"/>
    </row>
    <row r="44" spans="1:16" s="192" customFormat="1" x14ac:dyDescent="0.35">
      <c r="A44" s="209" t="s">
        <v>307</v>
      </c>
      <c r="B44" s="183" t="s">
        <v>300</v>
      </c>
      <c r="C44" s="184"/>
      <c r="D44" s="312"/>
      <c r="E44" s="214">
        <f t="shared" si="3"/>
        <v>0</v>
      </c>
      <c r="F44" s="185">
        <v>83728</v>
      </c>
      <c r="G44" s="239"/>
      <c r="H44" s="187"/>
      <c r="I44" s="260"/>
      <c r="J44" s="215" t="s">
        <v>308</v>
      </c>
      <c r="K44" s="265">
        <v>70</v>
      </c>
      <c r="L44" s="191"/>
      <c r="M44" s="175">
        <f t="shared" si="4"/>
        <v>70</v>
      </c>
      <c r="N44" s="191"/>
      <c r="P44" s="204"/>
    </row>
    <row r="45" spans="1:16" s="192" customFormat="1" x14ac:dyDescent="0.35">
      <c r="A45" s="209" t="s">
        <v>309</v>
      </c>
      <c r="B45" s="183" t="s">
        <v>310</v>
      </c>
      <c r="C45" s="184">
        <v>24.43</v>
      </c>
      <c r="D45" s="312">
        <v>12.6</v>
      </c>
      <c r="E45" s="214">
        <f t="shared" si="3"/>
        <v>307.81799999999998</v>
      </c>
      <c r="F45" s="185">
        <v>83814</v>
      </c>
      <c r="G45" s="239">
        <f>SUM(F45-F41)</f>
        <v>635</v>
      </c>
      <c r="H45" s="187"/>
      <c r="I45" s="260"/>
      <c r="J45" s="215"/>
      <c r="K45" s="265"/>
      <c r="L45" s="191"/>
      <c r="M45" s="175">
        <f t="shared" si="4"/>
        <v>307.81799999999998</v>
      </c>
      <c r="N45" s="191"/>
      <c r="P45" s="204"/>
    </row>
    <row r="46" spans="1:16" s="192" customFormat="1" x14ac:dyDescent="0.35">
      <c r="A46" s="209" t="s">
        <v>313</v>
      </c>
      <c r="B46" s="183" t="s">
        <v>314</v>
      </c>
      <c r="C46" s="184"/>
      <c r="D46" s="312"/>
      <c r="E46" s="214">
        <f t="shared" si="3"/>
        <v>0</v>
      </c>
      <c r="F46" s="185">
        <v>84400</v>
      </c>
      <c r="G46" s="186"/>
      <c r="H46" s="187"/>
      <c r="I46" s="260"/>
      <c r="J46" s="215" t="s">
        <v>37</v>
      </c>
      <c r="K46" s="265">
        <v>35</v>
      </c>
      <c r="L46" s="191"/>
      <c r="M46" s="175">
        <f t="shared" si="4"/>
        <v>35</v>
      </c>
      <c r="N46" s="191"/>
      <c r="P46" s="204"/>
    </row>
    <row r="47" spans="1:16" s="194" customFormat="1" ht="13" x14ac:dyDescent="0.3">
      <c r="A47" s="194" t="s">
        <v>327</v>
      </c>
      <c r="C47" s="195">
        <f>SUM(C41:C46)</f>
        <v>44.948</v>
      </c>
      <c r="D47" s="205"/>
      <c r="E47" s="219">
        <f>SUM(E41:E46)</f>
        <v>553.82881999999995</v>
      </c>
      <c r="F47" s="197"/>
      <c r="G47" s="228">
        <f>SUM(G41:G46)</f>
        <v>1274</v>
      </c>
      <c r="H47" s="199"/>
      <c r="I47" s="200">
        <f>SUM(I41:I46)</f>
        <v>0</v>
      </c>
      <c r="J47" s="201"/>
      <c r="K47" s="269">
        <f>SUM(K41:K46)</f>
        <v>2270</v>
      </c>
      <c r="M47" s="196">
        <f>SUM(M41:M46)</f>
        <v>2823.8288199999997</v>
      </c>
      <c r="N47" s="202">
        <v>820</v>
      </c>
      <c r="O47" s="224">
        <v>0.3014</v>
      </c>
      <c r="P47" s="295">
        <v>166.7</v>
      </c>
    </row>
    <row r="48" spans="1:16" s="224" customFormat="1" ht="13" x14ac:dyDescent="0.3">
      <c r="C48" s="222"/>
      <c r="D48" s="313"/>
      <c r="E48" s="243"/>
      <c r="H48" s="222"/>
      <c r="I48" s="223"/>
      <c r="J48" s="222"/>
      <c r="K48" s="243"/>
      <c r="M48" s="243"/>
      <c r="P48" s="204"/>
    </row>
    <row r="49" spans="1:16" s="192" customFormat="1" x14ac:dyDescent="0.35">
      <c r="A49" s="209" t="s">
        <v>311</v>
      </c>
      <c r="B49" s="183" t="s">
        <v>312</v>
      </c>
      <c r="C49" s="184">
        <v>89</v>
      </c>
      <c r="D49" s="312">
        <v>4.49</v>
      </c>
      <c r="E49" s="214">
        <f>SUM(C49*D49)</f>
        <v>399.61</v>
      </c>
      <c r="F49" s="185">
        <v>84607</v>
      </c>
      <c r="G49" s="239">
        <f>SUM(F49-F46)</f>
        <v>207</v>
      </c>
      <c r="H49" s="187"/>
      <c r="I49" s="260"/>
      <c r="J49" s="215"/>
      <c r="K49" s="226"/>
      <c r="L49" s="191"/>
      <c r="M49" s="175">
        <f>SUM(E49,I49,K49)</f>
        <v>399.61</v>
      </c>
      <c r="N49" s="191"/>
      <c r="P49" s="204"/>
    </row>
    <row r="50" spans="1:16" s="192" customFormat="1" x14ac:dyDescent="0.35">
      <c r="A50" s="209" t="s">
        <v>315</v>
      </c>
      <c r="B50" s="183" t="s">
        <v>316</v>
      </c>
      <c r="C50" s="184">
        <v>95.51</v>
      </c>
      <c r="D50" s="312">
        <v>3.74</v>
      </c>
      <c r="E50" s="214">
        <f>SUM(C50*D50)</f>
        <v>357.20740000000006</v>
      </c>
      <c r="F50" s="185">
        <v>85369</v>
      </c>
      <c r="G50" s="239">
        <f>SUM(F50-F49)</f>
        <v>762</v>
      </c>
      <c r="H50" s="187"/>
      <c r="I50" s="260"/>
      <c r="J50" s="215"/>
      <c r="K50" s="226"/>
      <c r="L50" s="191"/>
      <c r="M50" s="175">
        <f t="shared" ref="M50:M53" si="5">SUM(E50,I50,K50)</f>
        <v>357.20740000000006</v>
      </c>
      <c r="N50" s="191"/>
      <c r="P50" s="204"/>
    </row>
    <row r="51" spans="1:16" s="192" customFormat="1" x14ac:dyDescent="0.35">
      <c r="A51" s="209" t="s">
        <v>317</v>
      </c>
      <c r="B51" s="183" t="s">
        <v>318</v>
      </c>
      <c r="C51" s="184">
        <v>27.57</v>
      </c>
      <c r="D51" s="312">
        <v>3.99</v>
      </c>
      <c r="E51" s="214">
        <f>SUM(C51*D51)</f>
        <v>110.0043</v>
      </c>
      <c r="F51" s="185">
        <v>85588</v>
      </c>
      <c r="G51" s="239">
        <f>SUM(F51-F50)</f>
        <v>219</v>
      </c>
      <c r="H51" s="187"/>
      <c r="I51" s="260"/>
      <c r="J51" s="215"/>
      <c r="K51" s="226"/>
      <c r="L51" s="191"/>
      <c r="M51" s="175">
        <f t="shared" si="5"/>
        <v>110.0043</v>
      </c>
      <c r="N51" s="191"/>
      <c r="P51" s="204"/>
    </row>
    <row r="52" spans="1:16" s="192" customFormat="1" x14ac:dyDescent="0.35">
      <c r="A52" s="209" t="s">
        <v>319</v>
      </c>
      <c r="B52" s="183" t="s">
        <v>320</v>
      </c>
      <c r="C52" s="184">
        <v>103.3</v>
      </c>
      <c r="D52" s="312">
        <v>3.89</v>
      </c>
      <c r="E52" s="214">
        <f>SUM(C52*D52)</f>
        <v>401.83699999999999</v>
      </c>
      <c r="F52" s="185">
        <v>86446</v>
      </c>
      <c r="G52" s="239">
        <f>SUM(F52-F51)</f>
        <v>858</v>
      </c>
      <c r="H52" s="187"/>
      <c r="I52" s="260"/>
      <c r="J52" s="215"/>
      <c r="K52" s="226"/>
      <c r="L52" s="191"/>
      <c r="M52" s="175">
        <f t="shared" si="5"/>
        <v>401.83699999999999</v>
      </c>
      <c r="N52" s="191"/>
      <c r="P52" s="204"/>
    </row>
    <row r="53" spans="1:16" s="183" customFormat="1" ht="13" x14ac:dyDescent="0.3">
      <c r="A53" s="244" t="s">
        <v>91</v>
      </c>
      <c r="B53" s="183" t="s">
        <v>321</v>
      </c>
      <c r="C53" s="184">
        <v>89.35</v>
      </c>
      <c r="D53" s="312">
        <v>3.85</v>
      </c>
      <c r="E53" s="238">
        <f>SUM(C53*D53)</f>
        <v>343.9975</v>
      </c>
      <c r="F53" s="185">
        <v>87120</v>
      </c>
      <c r="G53" s="239">
        <f>SUM(F53-F52)</f>
        <v>674</v>
      </c>
      <c r="H53" s="240"/>
      <c r="I53" s="238"/>
      <c r="J53" s="242" t="s">
        <v>322</v>
      </c>
      <c r="K53" s="264">
        <v>20</v>
      </c>
      <c r="M53" s="175">
        <f t="shared" si="5"/>
        <v>363.9975</v>
      </c>
      <c r="P53" s="204"/>
    </row>
    <row r="54" spans="1:16" s="194" customFormat="1" ht="13" x14ac:dyDescent="0.3">
      <c r="A54" s="193" t="s">
        <v>324</v>
      </c>
      <c r="C54" s="195">
        <f>SUM(C41:C53)</f>
        <v>494.62599999999998</v>
      </c>
      <c r="D54" s="195"/>
      <c r="E54" s="245">
        <f>SUM(E49:E53)</f>
        <v>1612.6562000000001</v>
      </c>
      <c r="F54" s="197"/>
      <c r="G54" s="198">
        <f>SUM(G49:G53)</f>
        <v>2720</v>
      </c>
      <c r="H54" s="199"/>
      <c r="I54" s="200">
        <f>SUM(I49:I53)</f>
        <v>0</v>
      </c>
      <c r="J54" s="201"/>
      <c r="K54" s="207">
        <f>SUM(K49:K53)</f>
        <v>20</v>
      </c>
      <c r="M54" s="196">
        <f>SUM(M49:M53)</f>
        <v>1632.6562000000001</v>
      </c>
      <c r="N54" s="230">
        <v>388</v>
      </c>
      <c r="O54" s="224">
        <v>0.23699999999999999</v>
      </c>
      <c r="P54" s="295">
        <v>382.2</v>
      </c>
    </row>
    <row r="55" spans="1:16" s="224" customFormat="1" ht="13" x14ac:dyDescent="0.3">
      <c r="C55" s="222"/>
      <c r="D55" s="313"/>
      <c r="E55" s="243"/>
      <c r="H55" s="222"/>
      <c r="I55" s="223"/>
      <c r="J55" s="222"/>
      <c r="K55" s="270"/>
      <c r="M55" s="243"/>
      <c r="P55" s="204"/>
    </row>
    <row r="56" spans="1:16" s="192" customFormat="1" x14ac:dyDescent="0.35">
      <c r="A56" s="209" t="s">
        <v>328</v>
      </c>
      <c r="B56" s="183" t="s">
        <v>329</v>
      </c>
      <c r="C56" s="184">
        <v>88.1</v>
      </c>
      <c r="D56" s="312">
        <v>3.5990000000000002</v>
      </c>
      <c r="E56" s="214">
        <f>SUM(C56*D56)</f>
        <v>317.07189999999997</v>
      </c>
      <c r="F56" s="185">
        <v>87822</v>
      </c>
      <c r="G56" s="239">
        <f>SUM(F56-F53)</f>
        <v>702</v>
      </c>
      <c r="H56" s="187"/>
      <c r="I56" s="260"/>
      <c r="J56" s="215"/>
      <c r="K56" s="265"/>
      <c r="L56" s="191"/>
      <c r="M56" s="175">
        <f>SUM(E56,I56,K56)</f>
        <v>317.07189999999997</v>
      </c>
      <c r="N56" s="191"/>
      <c r="P56" s="204"/>
    </row>
    <row r="57" spans="1:16" s="192" customFormat="1" x14ac:dyDescent="0.35">
      <c r="A57" s="209" t="s">
        <v>103</v>
      </c>
      <c r="B57" s="183" t="s">
        <v>330</v>
      </c>
      <c r="C57" s="184">
        <v>77.239999999999995</v>
      </c>
      <c r="D57" s="312">
        <v>3.6589999999999998</v>
      </c>
      <c r="E57" s="214">
        <f>SUM(C57*D57)</f>
        <v>282.62115999999997</v>
      </c>
      <c r="F57" s="185">
        <v>88411</v>
      </c>
      <c r="G57" s="239">
        <f>SUM(F57-F56)</f>
        <v>589</v>
      </c>
      <c r="H57" s="187"/>
      <c r="I57" s="260"/>
      <c r="J57" s="215" t="s">
        <v>331</v>
      </c>
      <c r="K57" s="265">
        <v>15</v>
      </c>
      <c r="L57" s="191"/>
      <c r="M57" s="175">
        <f>SUM(E57+I57+K57)</f>
        <v>297.62115999999997</v>
      </c>
      <c r="N57" s="191"/>
      <c r="P57" s="204"/>
    </row>
    <row r="58" spans="1:16" s="192" customFormat="1" x14ac:dyDescent="0.35">
      <c r="A58" s="209" t="s">
        <v>332</v>
      </c>
      <c r="B58" s="183" t="s">
        <v>333</v>
      </c>
      <c r="C58" s="184"/>
      <c r="D58" s="312"/>
      <c r="E58" s="214"/>
      <c r="F58" s="185">
        <v>89070</v>
      </c>
      <c r="G58" s="186"/>
      <c r="H58" s="187"/>
      <c r="I58" s="260"/>
      <c r="J58" s="215" t="s">
        <v>334</v>
      </c>
      <c r="K58" s="265">
        <v>70</v>
      </c>
      <c r="L58" s="191"/>
      <c r="M58" s="175">
        <f>SUM(E58+I58+K58)</f>
        <v>70</v>
      </c>
      <c r="N58" s="191"/>
      <c r="P58" s="204"/>
    </row>
    <row r="59" spans="1:16" s="192" customFormat="1" x14ac:dyDescent="0.35">
      <c r="A59" s="209" t="s">
        <v>335</v>
      </c>
      <c r="B59" s="183" t="s">
        <v>336</v>
      </c>
      <c r="C59" s="184"/>
      <c r="D59" s="312"/>
      <c r="E59" s="214"/>
      <c r="F59" s="185">
        <v>89120</v>
      </c>
      <c r="G59" s="186"/>
      <c r="H59" s="187"/>
      <c r="I59" s="260"/>
      <c r="J59" s="215" t="s">
        <v>337</v>
      </c>
      <c r="K59" s="262">
        <v>0</v>
      </c>
      <c r="L59" s="191"/>
      <c r="M59" s="262">
        <f>SUM(E59+I59+K59)</f>
        <v>0</v>
      </c>
      <c r="N59" s="191"/>
      <c r="P59" s="204"/>
    </row>
    <row r="60" spans="1:16" s="192" customFormat="1" x14ac:dyDescent="0.35">
      <c r="A60" s="209" t="s">
        <v>338</v>
      </c>
      <c r="B60" s="183" t="s">
        <v>339</v>
      </c>
      <c r="C60" s="184">
        <v>103.47</v>
      </c>
      <c r="D60" s="312">
        <v>3.64</v>
      </c>
      <c r="E60" s="214">
        <f>SUM(C60*D60)</f>
        <v>376.63080000000002</v>
      </c>
      <c r="F60" s="185">
        <v>89269</v>
      </c>
      <c r="G60" s="239">
        <f>SUM(F60-F57)</f>
        <v>858</v>
      </c>
      <c r="H60" s="187"/>
      <c r="I60" s="260"/>
      <c r="J60" s="215"/>
      <c r="K60" s="265"/>
      <c r="L60" s="191"/>
      <c r="M60" s="262">
        <f>SUM(E60+I60+K60)</f>
        <v>376.63080000000002</v>
      </c>
      <c r="N60" s="191"/>
      <c r="P60" s="204"/>
    </row>
    <row r="61" spans="1:16" s="194" customFormat="1" ht="13" x14ac:dyDescent="0.3">
      <c r="A61" s="193" t="s">
        <v>323</v>
      </c>
      <c r="C61" s="195">
        <f>SUM(C56:C60)</f>
        <v>268.80999999999995</v>
      </c>
      <c r="D61" s="195"/>
      <c r="E61" s="245">
        <f>SUM(E56:E60)</f>
        <v>976.32385999999997</v>
      </c>
      <c r="F61" s="197"/>
      <c r="G61" s="198">
        <f>SUM(G56:G60)</f>
        <v>2149</v>
      </c>
      <c r="H61" s="199"/>
      <c r="I61" s="200">
        <f>SUM(I56:I60)</f>
        <v>0</v>
      </c>
      <c r="J61" s="201"/>
      <c r="K61" s="207">
        <f>SUM(K56:K60)</f>
        <v>85</v>
      </c>
      <c r="M61" s="196">
        <f>SUM(M56:M60)</f>
        <v>1061.32386</v>
      </c>
      <c r="N61" s="230">
        <v>260</v>
      </c>
      <c r="O61" s="224">
        <v>0.24440000000000001</v>
      </c>
      <c r="P61" s="295">
        <v>238.2</v>
      </c>
    </row>
    <row r="62" spans="1:16" s="249" customFormat="1" ht="13" x14ac:dyDescent="0.3">
      <c r="A62" s="248"/>
      <c r="C62" s="250"/>
      <c r="D62" s="250"/>
      <c r="E62" s="251"/>
      <c r="F62" s="252"/>
      <c r="G62" s="253"/>
      <c r="H62" s="254"/>
      <c r="I62" s="255"/>
      <c r="J62" s="256"/>
      <c r="K62" s="257"/>
      <c r="M62" s="257"/>
      <c r="P62" s="204"/>
    </row>
    <row r="63" spans="1:16" s="192" customFormat="1" x14ac:dyDescent="0.35">
      <c r="A63" s="209" t="s">
        <v>110</v>
      </c>
      <c r="B63" s="183" t="s">
        <v>342</v>
      </c>
      <c r="C63" s="184"/>
      <c r="D63" s="312"/>
      <c r="E63" s="214"/>
      <c r="F63" s="185">
        <v>89894</v>
      </c>
      <c r="G63" s="186"/>
      <c r="H63" s="187"/>
      <c r="I63" s="260"/>
      <c r="J63" s="215" t="s">
        <v>344</v>
      </c>
      <c r="K63" s="265">
        <v>555</v>
      </c>
      <c r="L63" s="191"/>
      <c r="M63" s="262">
        <f t="shared" ref="M63:M69" si="6">SUM(E63+I63+K63)</f>
        <v>555</v>
      </c>
      <c r="N63" s="191"/>
      <c r="P63" s="204"/>
    </row>
    <row r="64" spans="1:16" s="192" customFormat="1" x14ac:dyDescent="0.35">
      <c r="A64" s="209" t="s">
        <v>110</v>
      </c>
      <c r="B64" s="183" t="s">
        <v>342</v>
      </c>
      <c r="C64" s="184"/>
      <c r="D64" s="312"/>
      <c r="E64" s="214"/>
      <c r="F64" s="185">
        <v>89896</v>
      </c>
      <c r="G64" s="186"/>
      <c r="H64" s="187"/>
      <c r="I64" s="260"/>
      <c r="J64" s="215" t="s">
        <v>334</v>
      </c>
      <c r="K64" s="265">
        <v>110</v>
      </c>
      <c r="L64" s="191"/>
      <c r="M64" s="262">
        <f t="shared" si="6"/>
        <v>110</v>
      </c>
      <c r="N64" s="191"/>
      <c r="P64" s="204"/>
    </row>
    <row r="65" spans="1:16" s="192" customFormat="1" x14ac:dyDescent="0.35">
      <c r="A65" s="209" t="s">
        <v>114</v>
      </c>
      <c r="B65" s="183" t="s">
        <v>341</v>
      </c>
      <c r="C65" s="184"/>
      <c r="D65" s="312"/>
      <c r="E65" s="214"/>
      <c r="F65" s="185">
        <v>90090</v>
      </c>
      <c r="G65" s="186"/>
      <c r="H65" s="187"/>
      <c r="I65" s="260"/>
      <c r="J65" s="215" t="s">
        <v>343</v>
      </c>
      <c r="K65" s="265">
        <v>1647</v>
      </c>
      <c r="L65" s="191"/>
      <c r="M65" s="263">
        <f t="shared" si="6"/>
        <v>1647</v>
      </c>
      <c r="N65" s="191"/>
      <c r="P65" s="204"/>
    </row>
    <row r="66" spans="1:16" s="192" customFormat="1" x14ac:dyDescent="0.35">
      <c r="A66" s="209" t="s">
        <v>340</v>
      </c>
      <c r="B66" s="183" t="s">
        <v>341</v>
      </c>
      <c r="C66" s="184">
        <v>110.65</v>
      </c>
      <c r="D66" s="312">
        <v>3.61</v>
      </c>
      <c r="E66" s="214">
        <f>SUM(C66*D66)</f>
        <v>399.44650000000001</v>
      </c>
      <c r="F66" s="185">
        <v>90138</v>
      </c>
      <c r="G66" s="239">
        <f>SUM(F66-F60)</f>
        <v>869</v>
      </c>
      <c r="H66" s="187"/>
      <c r="I66" s="260"/>
      <c r="J66" s="215"/>
      <c r="K66" s="226"/>
      <c r="L66" s="191"/>
      <c r="M66" s="262">
        <f t="shared" si="6"/>
        <v>399.44650000000001</v>
      </c>
      <c r="N66" s="191"/>
      <c r="P66" s="204"/>
    </row>
    <row r="67" spans="1:16" s="192" customFormat="1" x14ac:dyDescent="0.35">
      <c r="A67" s="209" t="s">
        <v>345</v>
      </c>
      <c r="B67" s="183" t="s">
        <v>346</v>
      </c>
      <c r="C67" s="184">
        <v>100.81</v>
      </c>
      <c r="D67" s="312">
        <v>3.9990000000000001</v>
      </c>
      <c r="E67" s="214">
        <f>SUM(C67*D67)</f>
        <v>403.13919000000004</v>
      </c>
      <c r="F67" s="185">
        <v>90941</v>
      </c>
      <c r="G67" s="239">
        <f>SUM(F67-F66)</f>
        <v>803</v>
      </c>
      <c r="H67" s="187"/>
      <c r="I67" s="260"/>
      <c r="J67" s="215"/>
      <c r="K67" s="226"/>
      <c r="L67" s="191"/>
      <c r="M67" s="262">
        <f t="shared" si="6"/>
        <v>403.13919000000004</v>
      </c>
      <c r="N67" s="191"/>
      <c r="P67" s="204"/>
    </row>
    <row r="68" spans="1:16" s="192" customFormat="1" x14ac:dyDescent="0.35">
      <c r="A68" s="209" t="s">
        <v>347</v>
      </c>
      <c r="B68" s="183" t="s">
        <v>351</v>
      </c>
      <c r="C68" s="184">
        <v>107.27</v>
      </c>
      <c r="D68" s="312">
        <v>3.8490000000000002</v>
      </c>
      <c r="E68" s="214">
        <f>SUM(C68*D68)</f>
        <v>412.88222999999999</v>
      </c>
      <c r="F68" s="185">
        <v>91837</v>
      </c>
      <c r="G68" s="239">
        <f>SUM(F68-F67)</f>
        <v>896</v>
      </c>
      <c r="H68" s="187"/>
      <c r="I68" s="260"/>
      <c r="J68" s="215"/>
      <c r="K68" s="226"/>
      <c r="L68" s="191"/>
      <c r="M68" s="262">
        <f t="shared" si="6"/>
        <v>412.88222999999999</v>
      </c>
      <c r="N68" s="191"/>
      <c r="P68" s="204"/>
    </row>
    <row r="69" spans="1:16" s="192" customFormat="1" x14ac:dyDescent="0.35">
      <c r="A69" s="209" t="s">
        <v>348</v>
      </c>
      <c r="B69" s="183" t="s">
        <v>352</v>
      </c>
      <c r="C69" s="184">
        <v>77.7</v>
      </c>
      <c r="D69" s="312">
        <v>3.69</v>
      </c>
      <c r="E69" s="214">
        <f>SUM(C69*D69)</f>
        <v>286.71300000000002</v>
      </c>
      <c r="F69" s="185">
        <v>92473</v>
      </c>
      <c r="G69" s="239">
        <f>SUM(F69-F68)</f>
        <v>636</v>
      </c>
      <c r="H69" s="187"/>
      <c r="I69" s="260"/>
      <c r="J69" s="215"/>
      <c r="K69" s="226"/>
      <c r="L69" s="191"/>
      <c r="M69" s="262">
        <f t="shared" si="6"/>
        <v>286.71300000000002</v>
      </c>
      <c r="N69" s="191"/>
      <c r="P69" s="204"/>
    </row>
    <row r="70" spans="1:16" s="194" customFormat="1" ht="13" x14ac:dyDescent="0.3">
      <c r="A70" s="193" t="s">
        <v>349</v>
      </c>
      <c r="C70" s="195">
        <f>SUM(C66:C69)</f>
        <v>396.43</v>
      </c>
      <c r="D70" s="195"/>
      <c r="E70" s="245">
        <f>SUM(E63:E69)</f>
        <v>1502.18092</v>
      </c>
      <c r="F70" s="197"/>
      <c r="G70" s="198">
        <f>SUM(G66:G69)</f>
        <v>3204</v>
      </c>
      <c r="H70" s="199"/>
      <c r="I70" s="200">
        <f>SUM(I63:I69)</f>
        <v>0</v>
      </c>
      <c r="J70" s="201"/>
      <c r="K70" s="196">
        <f>SUM(K63:K69)</f>
        <v>2312</v>
      </c>
      <c r="M70" s="196">
        <f>SUM(M63:M69)</f>
        <v>3814.1809200000002</v>
      </c>
      <c r="N70" s="230">
        <v>926.96</v>
      </c>
      <c r="O70" s="224">
        <v>0.24399999999999999</v>
      </c>
      <c r="P70" s="295">
        <v>366.5</v>
      </c>
    </row>
    <row r="71" spans="1:16" s="249" customFormat="1" ht="13" x14ac:dyDescent="0.3">
      <c r="A71" s="248"/>
      <c r="C71" s="250"/>
      <c r="D71" s="250"/>
      <c r="E71" s="251"/>
      <c r="F71" s="252"/>
      <c r="G71" s="253"/>
      <c r="H71" s="254"/>
      <c r="I71" s="255"/>
      <c r="J71" s="256"/>
      <c r="K71" s="255"/>
      <c r="M71" s="257"/>
      <c r="P71" s="204"/>
    </row>
    <row r="72" spans="1:16" s="183" customFormat="1" ht="13" x14ac:dyDescent="0.3">
      <c r="A72" s="237" t="s">
        <v>245</v>
      </c>
      <c r="B72" s="183" t="s">
        <v>353</v>
      </c>
      <c r="C72" s="184"/>
      <c r="D72" s="184"/>
      <c r="E72" s="238">
        <v>0</v>
      </c>
      <c r="F72" s="185"/>
      <c r="G72" s="239"/>
      <c r="H72" s="240"/>
      <c r="I72" s="241">
        <v>0</v>
      </c>
      <c r="J72" s="242" t="s">
        <v>354</v>
      </c>
      <c r="K72" s="241">
        <v>0</v>
      </c>
      <c r="M72" s="264">
        <f>SUM(E72+I72+K72)</f>
        <v>0</v>
      </c>
      <c r="P72" s="247"/>
    </row>
    <row r="73" spans="1:16" s="183" customFormat="1" ht="13" x14ac:dyDescent="0.3">
      <c r="A73" s="244" t="s">
        <v>355</v>
      </c>
      <c r="B73" s="183" t="s">
        <v>356</v>
      </c>
      <c r="C73" s="184">
        <v>93.46</v>
      </c>
      <c r="D73" s="184">
        <v>54.89</v>
      </c>
      <c r="E73" s="246">
        <f>SUM(C73*D73)</f>
        <v>5130.0194000000001</v>
      </c>
      <c r="F73" s="185">
        <v>93244</v>
      </c>
      <c r="G73" s="239">
        <f>SUM(F73-F69)</f>
        <v>771</v>
      </c>
      <c r="H73" s="240"/>
      <c r="I73" s="241"/>
      <c r="J73" s="242"/>
      <c r="K73" s="238"/>
      <c r="M73" s="212">
        <f>SUM(E73+I73+K73)</f>
        <v>5130.0194000000001</v>
      </c>
      <c r="P73" s="247"/>
    </row>
    <row r="74" spans="1:16" s="194" customFormat="1" ht="13" x14ac:dyDescent="0.3">
      <c r="A74" s="193" t="s">
        <v>350</v>
      </c>
      <c r="C74" s="195">
        <f>SUM(C71:C73)</f>
        <v>93.46</v>
      </c>
      <c r="D74" s="195"/>
      <c r="E74" s="245">
        <f>SUM(E72:E73)</f>
        <v>5130.0194000000001</v>
      </c>
      <c r="F74" s="197"/>
      <c r="G74" s="198">
        <f>SUM(G72:G73)</f>
        <v>771</v>
      </c>
      <c r="H74" s="199"/>
      <c r="I74" s="200">
        <f>SUM(I72:I73)</f>
        <v>0</v>
      </c>
      <c r="J74" s="201"/>
      <c r="K74" s="207">
        <f>SUM(K72:K73)</f>
        <v>0</v>
      </c>
      <c r="M74" s="196">
        <f>SUM(M72:M73)</f>
        <v>5130.0194000000001</v>
      </c>
      <c r="N74" s="230">
        <v>85.61</v>
      </c>
      <c r="O74" s="224">
        <v>1.66E-2</v>
      </c>
      <c r="P74" s="295">
        <v>87.2</v>
      </c>
    </row>
    <row r="75" spans="1:16" s="249" customFormat="1" ht="13" x14ac:dyDescent="0.3">
      <c r="A75" s="248"/>
      <c r="C75" s="250"/>
      <c r="D75" s="250"/>
      <c r="E75" s="251"/>
      <c r="F75" s="252"/>
      <c r="G75" s="253"/>
      <c r="H75" s="254"/>
      <c r="I75" s="255"/>
      <c r="J75" s="256"/>
      <c r="K75" s="255"/>
      <c r="M75" s="257"/>
      <c r="P75" s="204"/>
    </row>
    <row r="76" spans="1:16" s="183" customFormat="1" ht="13" x14ac:dyDescent="0.3">
      <c r="A76" s="237" t="s">
        <v>357</v>
      </c>
      <c r="B76" s="183" t="s">
        <v>358</v>
      </c>
      <c r="C76" s="184">
        <v>100.6</v>
      </c>
      <c r="D76" s="184">
        <v>57.62</v>
      </c>
      <c r="E76" s="246">
        <f>SUM(C76*D76)</f>
        <v>5796.5719999999992</v>
      </c>
      <c r="F76" s="185">
        <v>94043</v>
      </c>
      <c r="G76" s="239">
        <f>SUM(F76-F73)</f>
        <v>799</v>
      </c>
      <c r="H76" s="240"/>
      <c r="I76" s="241"/>
      <c r="J76" s="242"/>
      <c r="K76" s="241"/>
      <c r="M76" s="212">
        <f>SUM(E76+I76+K76)</f>
        <v>5796.5719999999992</v>
      </c>
      <c r="P76" s="247"/>
    </row>
    <row r="77" spans="1:16" s="183" customFormat="1" ht="13" x14ac:dyDescent="0.3">
      <c r="A77" s="237" t="s">
        <v>359</v>
      </c>
      <c r="B77" s="183" t="s">
        <v>360</v>
      </c>
      <c r="C77" s="184">
        <v>85.334999999999994</v>
      </c>
      <c r="D77" s="184">
        <v>56.94</v>
      </c>
      <c r="E77" s="246">
        <f>SUM(C77*D77)</f>
        <v>4858.9748999999993</v>
      </c>
      <c r="F77" s="185">
        <v>94712</v>
      </c>
      <c r="G77" s="239">
        <f>SUM(F77-F76)</f>
        <v>669</v>
      </c>
      <c r="H77" s="240"/>
      <c r="I77" s="241"/>
      <c r="J77" s="242"/>
      <c r="K77" s="241"/>
      <c r="M77" s="212">
        <f>SUM(E77+I77+K77)</f>
        <v>4858.9748999999993</v>
      </c>
      <c r="P77" s="247"/>
    </row>
    <row r="78" spans="1:16" s="183" customFormat="1" ht="13" x14ac:dyDescent="0.3">
      <c r="A78" s="237" t="s">
        <v>139</v>
      </c>
      <c r="B78" s="183" t="s">
        <v>361</v>
      </c>
      <c r="C78" s="184"/>
      <c r="D78" s="314"/>
      <c r="E78" s="246"/>
      <c r="F78" s="185">
        <v>95194</v>
      </c>
      <c r="G78" s="239"/>
      <c r="H78" s="240"/>
      <c r="I78" s="241"/>
      <c r="J78" s="242" t="s">
        <v>362</v>
      </c>
      <c r="K78" s="212">
        <v>95000</v>
      </c>
      <c r="M78" s="212">
        <f>SUM(E78+I78+K78)</f>
        <v>95000</v>
      </c>
      <c r="N78" s="271">
        <v>1565</v>
      </c>
      <c r="P78" s="247"/>
    </row>
    <row r="79" spans="1:16" s="194" customFormat="1" ht="13" x14ac:dyDescent="0.3">
      <c r="A79" s="193" t="s">
        <v>363</v>
      </c>
      <c r="C79" s="195">
        <f>SUM(C76:C78)</f>
        <v>185.935</v>
      </c>
      <c r="D79" s="195"/>
      <c r="E79" s="245">
        <f>SUM(E76:E78)</f>
        <v>10655.546899999998</v>
      </c>
      <c r="F79" s="197"/>
      <c r="G79" s="198">
        <f>SUM(G76:G78)</f>
        <v>1468</v>
      </c>
      <c r="H79" s="199"/>
      <c r="I79" s="200">
        <f>SUM(I78:I78)</f>
        <v>0</v>
      </c>
      <c r="J79" s="201"/>
      <c r="K79" s="196">
        <f>SUM(K78:K78)</f>
        <v>95000</v>
      </c>
      <c r="M79" s="196">
        <f>SUM(M76:M78)</f>
        <v>105655.5469</v>
      </c>
      <c r="N79" s="230">
        <v>1741</v>
      </c>
      <c r="O79" s="224">
        <v>1.6400000000000001E-2</v>
      </c>
      <c r="P79" s="295">
        <v>170.5</v>
      </c>
    </row>
    <row r="80" spans="1:16" s="249" customFormat="1" ht="13" x14ac:dyDescent="0.3">
      <c r="A80" s="248"/>
      <c r="C80" s="250"/>
      <c r="D80" s="250"/>
      <c r="E80" s="251"/>
      <c r="F80" s="252"/>
      <c r="G80" s="253"/>
      <c r="H80" s="254"/>
      <c r="I80" s="255"/>
      <c r="J80" s="256"/>
      <c r="K80" s="255"/>
      <c r="M80" s="257"/>
      <c r="P80" s="204"/>
    </row>
    <row r="81" spans="1:16" s="281" customFormat="1" ht="15.5" x14ac:dyDescent="0.35">
      <c r="A81" s="272" t="s">
        <v>364</v>
      </c>
      <c r="B81" s="273"/>
      <c r="C81" s="274"/>
      <c r="D81" s="274"/>
      <c r="E81" s="275"/>
      <c r="F81" s="276"/>
      <c r="G81" s="275"/>
      <c r="H81" s="277"/>
      <c r="I81" s="278"/>
      <c r="J81" s="273"/>
      <c r="K81" s="274"/>
      <c r="L81" s="273"/>
      <c r="M81" s="278"/>
      <c r="N81" s="279"/>
      <c r="O81" s="280"/>
      <c r="P81" s="296">
        <v>2339.85</v>
      </c>
    </row>
    <row r="82" spans="1:16" s="249" customFormat="1" ht="13" x14ac:dyDescent="0.3">
      <c r="A82" s="258"/>
      <c r="C82" s="305"/>
      <c r="D82" s="315"/>
      <c r="E82" s="306"/>
      <c r="F82" s="252"/>
      <c r="G82" s="259"/>
      <c r="H82" s="248"/>
      <c r="I82" s="259"/>
      <c r="K82" s="306"/>
      <c r="M82" s="305"/>
      <c r="P82" s="307"/>
    </row>
    <row r="83" spans="1:16" s="282" customFormat="1" ht="13" x14ac:dyDescent="0.3">
      <c r="A83" s="286" t="s">
        <v>262</v>
      </c>
      <c r="B83" s="287"/>
      <c r="C83" s="285"/>
      <c r="D83" s="316"/>
      <c r="E83" s="283"/>
      <c r="F83" s="288"/>
      <c r="G83" s="291">
        <f>SUM(G7,G12,G16,G19,G24,G27,G27,G33,G39,G47,G54,G61,G70,G74,G79)</f>
        <v>22433.1</v>
      </c>
      <c r="H83" s="289"/>
      <c r="I83" s="284"/>
      <c r="J83" s="287"/>
      <c r="K83" s="283"/>
      <c r="L83" s="287"/>
      <c r="M83" s="285"/>
      <c r="N83" s="290">
        <f>SUM(N7,N12,N16,N19,N24,N27,N33,N39,N47,N54,N61,N70,N74,N79)</f>
        <v>6199.57</v>
      </c>
      <c r="O83" s="287"/>
      <c r="P83" s="290"/>
    </row>
    <row r="84" spans="1:16" s="282" customFormat="1" ht="13" x14ac:dyDescent="0.3">
      <c r="A84" s="297"/>
      <c r="C84" s="305"/>
      <c r="D84" s="315"/>
      <c r="E84" s="306"/>
      <c r="F84" s="300"/>
      <c r="G84" s="301"/>
      <c r="H84" s="302"/>
      <c r="I84" s="303"/>
      <c r="K84" s="299"/>
      <c r="M84" s="298"/>
      <c r="N84" s="304"/>
      <c r="P84" s="304"/>
    </row>
    <row r="85" spans="1:16" s="282" customFormat="1" ht="13" x14ac:dyDescent="0.3">
      <c r="A85" s="286" t="s">
        <v>365</v>
      </c>
      <c r="B85" s="287"/>
      <c r="C85" s="285"/>
      <c r="D85" s="316"/>
      <c r="E85" s="283"/>
      <c r="F85" s="288"/>
      <c r="G85" s="291">
        <v>87205</v>
      </c>
      <c r="H85" s="289"/>
      <c r="I85" s="284"/>
      <c r="J85" s="287"/>
      <c r="K85" s="283"/>
      <c r="L85" s="287"/>
      <c r="M85" s="285"/>
      <c r="N85" s="290">
        <v>16597</v>
      </c>
      <c r="O85" s="287"/>
      <c r="P85" s="290"/>
    </row>
    <row r="86" spans="1:16" s="249" customFormat="1" ht="13" x14ac:dyDescent="0.3">
      <c r="A86" s="258"/>
      <c r="C86" s="305"/>
      <c r="D86" s="315"/>
      <c r="E86" s="306"/>
      <c r="F86" s="252"/>
      <c r="G86" s="259"/>
      <c r="H86" s="248"/>
      <c r="I86" s="259"/>
      <c r="K86" s="306"/>
      <c r="M86" s="305"/>
      <c r="P86" s="307"/>
    </row>
    <row r="87" spans="1:16" s="249" customFormat="1" ht="13" x14ac:dyDescent="0.3">
      <c r="A87" s="258"/>
      <c r="C87" s="305"/>
      <c r="D87" s="315"/>
      <c r="E87" s="306"/>
      <c r="F87" s="252"/>
      <c r="G87" s="259"/>
      <c r="H87" s="248"/>
      <c r="I87" s="259"/>
      <c r="K87" s="306"/>
      <c r="M87" s="305"/>
      <c r="P87" s="307"/>
    </row>
    <row r="88" spans="1:16" s="249" customFormat="1" ht="13" x14ac:dyDescent="0.3">
      <c r="A88" s="258"/>
      <c r="C88" s="305"/>
      <c r="D88" s="315"/>
      <c r="E88" s="306"/>
      <c r="F88" s="252"/>
      <c r="G88" s="259"/>
      <c r="H88" s="248"/>
      <c r="I88" s="259"/>
      <c r="K88" s="306"/>
      <c r="M88" s="305"/>
      <c r="P88" s="307"/>
    </row>
    <row r="89" spans="1:16" x14ac:dyDescent="0.35">
      <c r="B89" s="261" t="s">
        <v>227</v>
      </c>
    </row>
    <row r="90" spans="1:16" x14ac:dyDescent="0.35">
      <c r="B90" s="261" t="s">
        <v>228</v>
      </c>
    </row>
    <row r="91" spans="1:16" x14ac:dyDescent="0.35">
      <c r="B91" s="261" t="s">
        <v>265</v>
      </c>
    </row>
  </sheetData>
  <printOptions gridLines="1"/>
  <pageMargins left="0.31496062992125984" right="0.31496062992125984" top="0.39370078740157483" bottom="0.3937007874015748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FBEA-8C3A-4224-BB25-8539AF13BDAA}">
  <dimension ref="A1:P81"/>
  <sheetViews>
    <sheetView topLeftCell="A69" zoomScaleNormal="100" workbookViewId="0">
      <selection activeCell="J1" sqref="J1"/>
    </sheetView>
  </sheetViews>
  <sheetFormatPr baseColWidth="10" defaultColWidth="10.6328125" defaultRowHeight="14.5" x14ac:dyDescent="0.35"/>
  <cols>
    <col min="1" max="1" width="6.453125" style="10" customWidth="1"/>
    <col min="2" max="2" width="24.1796875" style="10" customWidth="1"/>
    <col min="3" max="3" width="5.81640625" style="11" customWidth="1"/>
    <col min="4" max="4" width="6.453125" style="11" customWidth="1"/>
    <col min="5" max="5" width="9.81640625" style="12" customWidth="1"/>
    <col min="6" max="6" width="8.6328125" style="85" customWidth="1"/>
    <col min="7" max="7" width="8.81640625" style="13" customWidth="1"/>
    <col min="8" max="8" width="6.453125" style="11" customWidth="1"/>
    <col min="9" max="9" width="8.1796875" style="15" customWidth="1"/>
    <col min="10" max="10" width="22.90625" style="10" customWidth="1"/>
    <col min="11" max="11" width="8.90625" style="15" customWidth="1"/>
    <col min="12" max="12" width="2.6328125" style="10" customWidth="1"/>
    <col min="13" max="13" width="9.36328125" style="16" customWidth="1"/>
    <col min="14" max="14" width="9.90625" style="10" customWidth="1"/>
    <col min="15" max="15" width="6.26953125" style="10" customWidth="1"/>
    <col min="16" max="16384" width="10.6328125" style="10"/>
  </cols>
  <sheetData>
    <row r="1" spans="1:16" ht="21" x14ac:dyDescent="0.5">
      <c r="A1" s="9" t="s">
        <v>167</v>
      </c>
      <c r="H1" s="67"/>
      <c r="I1" s="142"/>
    </row>
    <row r="2" spans="1:16" ht="14.25" customHeight="1" x14ac:dyDescent="0.35">
      <c r="A2" s="17"/>
      <c r="B2" s="18"/>
      <c r="C2" s="19"/>
      <c r="D2" s="18"/>
    </row>
    <row r="3" spans="1:16" x14ac:dyDescent="0.35">
      <c r="A3" s="20" t="s">
        <v>0</v>
      </c>
      <c r="B3" s="20" t="s">
        <v>1</v>
      </c>
      <c r="C3" s="19" t="s">
        <v>8</v>
      </c>
      <c r="D3" s="19" t="s">
        <v>7</v>
      </c>
      <c r="E3" s="22" t="s">
        <v>225</v>
      </c>
      <c r="F3" s="86" t="s">
        <v>13</v>
      </c>
      <c r="G3" s="21" t="s">
        <v>6</v>
      </c>
      <c r="H3" s="19" t="s">
        <v>9</v>
      </c>
      <c r="I3" s="22" t="s">
        <v>225</v>
      </c>
      <c r="J3" s="20" t="s">
        <v>36</v>
      </c>
      <c r="K3" s="22" t="s">
        <v>225</v>
      </c>
      <c r="L3" s="20"/>
      <c r="M3" s="22" t="s">
        <v>225</v>
      </c>
      <c r="N3" s="24" t="s">
        <v>2</v>
      </c>
      <c r="O3" s="20" t="s">
        <v>226</v>
      </c>
    </row>
    <row r="4" spans="1:16" x14ac:dyDescent="0.35">
      <c r="A4" s="20"/>
      <c r="B4" s="20"/>
      <c r="C4" s="19"/>
      <c r="F4" s="87"/>
      <c r="H4" s="19"/>
      <c r="J4" s="20"/>
      <c r="K4" s="22"/>
      <c r="L4" s="20"/>
      <c r="M4" s="23"/>
      <c r="N4" s="20"/>
    </row>
    <row r="5" spans="1:16" x14ac:dyDescent="0.35">
      <c r="A5" s="80" t="s">
        <v>168</v>
      </c>
      <c r="B5" s="83" t="s">
        <v>169</v>
      </c>
      <c r="C5" s="94">
        <v>0</v>
      </c>
      <c r="D5" s="50">
        <v>0</v>
      </c>
      <c r="E5" s="30">
        <f t="shared" ref="E5:E6" si="0">SUM(C5*D5)</f>
        <v>0</v>
      </c>
      <c r="F5" s="47">
        <v>53000</v>
      </c>
      <c r="G5" s="97">
        <v>0</v>
      </c>
      <c r="H5" s="28"/>
      <c r="I5" s="30"/>
      <c r="J5" t="s">
        <v>170</v>
      </c>
      <c r="K5" s="107">
        <v>38</v>
      </c>
      <c r="L5" s="20"/>
      <c r="M5" s="33">
        <f>SUM(E5,I5,K5)</f>
        <v>38</v>
      </c>
      <c r="N5" s="20"/>
    </row>
    <row r="6" spans="1:16" x14ac:dyDescent="0.35">
      <c r="A6" s="80" t="s">
        <v>171</v>
      </c>
      <c r="B6" s="2" t="s">
        <v>172</v>
      </c>
      <c r="C6" s="94">
        <v>32.409999999999997</v>
      </c>
      <c r="D6" s="50">
        <v>3.5990000000000002</v>
      </c>
      <c r="E6" s="30">
        <f t="shared" si="0"/>
        <v>116.64358999999999</v>
      </c>
      <c r="F6" s="47">
        <v>53463</v>
      </c>
      <c r="G6" s="99">
        <v>930</v>
      </c>
      <c r="H6" s="19"/>
      <c r="J6" s="20"/>
      <c r="K6" s="22"/>
      <c r="L6" s="20"/>
      <c r="M6" s="33">
        <f t="shared" ref="M6" si="1">SUM(E6,I6)</f>
        <v>116.64358999999999</v>
      </c>
      <c r="N6" s="20"/>
    </row>
    <row r="7" spans="1:16" s="37" customFormat="1" ht="13" x14ac:dyDescent="0.3">
      <c r="A7" s="36" t="s">
        <v>235</v>
      </c>
      <c r="C7" s="95">
        <f>SUM(C5:C6)</f>
        <v>32.409999999999997</v>
      </c>
      <c r="D7" s="38"/>
      <c r="E7" s="53">
        <f>SUM(E5:E6)</f>
        <v>116.64358999999999</v>
      </c>
      <c r="F7" s="88"/>
      <c r="G7" s="100">
        <f>SUM(G5:G6)</f>
        <v>930</v>
      </c>
      <c r="H7" s="43"/>
      <c r="I7" s="53">
        <f>SUM(I5:I6)</f>
        <v>0</v>
      </c>
      <c r="K7" s="53">
        <f>SUM(K5:K6)</f>
        <v>38</v>
      </c>
      <c r="M7" s="42">
        <f>SUM(M5:M6)</f>
        <v>154.64358999999999</v>
      </c>
      <c r="N7" s="62">
        <v>155</v>
      </c>
      <c r="O7" s="29">
        <v>1</v>
      </c>
      <c r="P7" s="293">
        <f>SUM(E7+I7+K7)</f>
        <v>154.64358999999999</v>
      </c>
    </row>
    <row r="8" spans="1:16" s="37" customFormat="1" ht="13" x14ac:dyDescent="0.3">
      <c r="A8" s="36"/>
      <c r="C8" s="96"/>
      <c r="D8" s="38"/>
      <c r="E8" s="23"/>
      <c r="F8" s="88"/>
      <c r="G8" s="95"/>
      <c r="H8" s="43"/>
      <c r="I8" s="42"/>
      <c r="K8" s="23"/>
      <c r="M8" s="42"/>
      <c r="P8" s="136"/>
    </row>
    <row r="9" spans="1:16" s="27" customFormat="1" x14ac:dyDescent="0.35">
      <c r="A9" s="6" t="s">
        <v>174</v>
      </c>
      <c r="B9" s="2" t="s">
        <v>173</v>
      </c>
      <c r="C9" s="97">
        <v>71.47</v>
      </c>
      <c r="D9" s="50">
        <v>18.190000000000001</v>
      </c>
      <c r="E9" s="81">
        <f t="shared" ref="E9:E10" si="2">SUM(C9*D9)</f>
        <v>1300.0393000000001</v>
      </c>
      <c r="F9" s="47">
        <v>53994</v>
      </c>
      <c r="G9" s="101">
        <f>SUM(F9-F6)</f>
        <v>531</v>
      </c>
      <c r="H9" s="35"/>
      <c r="I9" s="33"/>
      <c r="K9" s="34"/>
      <c r="M9" s="91">
        <f t="shared" ref="M9:M10" si="3">SUM(E9,I9)</f>
        <v>1300.0393000000001</v>
      </c>
      <c r="P9" s="136"/>
    </row>
    <row r="10" spans="1:16" s="27" customFormat="1" x14ac:dyDescent="0.35">
      <c r="A10" s="82" t="s">
        <v>175</v>
      </c>
      <c r="B10" s="2" t="s">
        <v>176</v>
      </c>
      <c r="C10" s="94">
        <v>77.099999999999994</v>
      </c>
      <c r="D10" s="50">
        <v>18.27</v>
      </c>
      <c r="E10" s="81">
        <f t="shared" si="2"/>
        <v>1408.617</v>
      </c>
      <c r="F10" s="47">
        <v>54606</v>
      </c>
      <c r="G10" s="101">
        <f>SUM(F10-F9)</f>
        <v>612</v>
      </c>
      <c r="H10" s="35"/>
      <c r="I10" s="33"/>
      <c r="K10" s="34"/>
      <c r="M10" s="91">
        <f t="shared" si="3"/>
        <v>1408.617</v>
      </c>
      <c r="P10" s="136"/>
    </row>
    <row r="11" spans="1:16" s="37" customFormat="1" ht="13" x14ac:dyDescent="0.3">
      <c r="A11" s="36" t="s">
        <v>236</v>
      </c>
      <c r="C11" s="95">
        <f>SUM(C9:C10)</f>
        <v>148.57</v>
      </c>
      <c r="D11" s="38"/>
      <c r="E11" s="52">
        <f>SUM(E9:E10)</f>
        <v>2708.6563000000001</v>
      </c>
      <c r="F11" s="47"/>
      <c r="G11" s="100">
        <f>SUM(G9:G10)</f>
        <v>1143</v>
      </c>
      <c r="H11" s="43"/>
      <c r="I11" s="53">
        <f>SUM(I9:I10)</f>
        <v>0</v>
      </c>
      <c r="K11" s="53">
        <f>SUM(K9:K10)</f>
        <v>0</v>
      </c>
      <c r="M11" s="75">
        <f>SUM(M9:M10)</f>
        <v>2708.6563000000001</v>
      </c>
      <c r="N11" s="63">
        <v>144</v>
      </c>
      <c r="O11" s="29">
        <v>0.05</v>
      </c>
      <c r="P11" s="293">
        <v>135.44999999999999</v>
      </c>
    </row>
    <row r="12" spans="1:16" s="27" customFormat="1" ht="13" x14ac:dyDescent="0.3">
      <c r="A12" s="46"/>
      <c r="C12" s="97"/>
      <c r="D12" s="28"/>
      <c r="E12" s="34"/>
      <c r="F12" s="47"/>
      <c r="G12" s="94"/>
      <c r="H12" s="35"/>
      <c r="I12" s="34"/>
      <c r="K12" s="34"/>
      <c r="M12" s="34"/>
      <c r="P12" s="137"/>
    </row>
    <row r="13" spans="1:16" s="27" customFormat="1" ht="13" x14ac:dyDescent="0.3">
      <c r="A13" s="84" t="s">
        <v>178</v>
      </c>
      <c r="B13" s="2" t="s">
        <v>180</v>
      </c>
      <c r="C13" s="97">
        <v>91.558000000000007</v>
      </c>
      <c r="D13" s="50">
        <v>18.350000000000001</v>
      </c>
      <c r="E13" s="90">
        <f>SUM(C13*D13)</f>
        <v>1680.0893000000003</v>
      </c>
      <c r="F13" s="47">
        <v>55390</v>
      </c>
      <c r="G13" s="102">
        <f>SUM(F13-F10)</f>
        <v>784</v>
      </c>
      <c r="H13" s="35"/>
      <c r="I13" s="34"/>
      <c r="K13" s="34"/>
      <c r="M13" s="91">
        <f>SUM(E13,I13)</f>
        <v>1680.0893000000003</v>
      </c>
      <c r="P13" s="137"/>
    </row>
    <row r="14" spans="1:16" s="27" customFormat="1" ht="13" x14ac:dyDescent="0.3">
      <c r="A14" s="84" t="s">
        <v>179</v>
      </c>
      <c r="B14" s="2" t="s">
        <v>181</v>
      </c>
      <c r="C14" s="94">
        <v>99.2</v>
      </c>
      <c r="D14" s="50">
        <v>18.34</v>
      </c>
      <c r="E14" s="90">
        <f>SUM(C14*D14)</f>
        <v>1819.328</v>
      </c>
      <c r="F14" s="47">
        <v>56165</v>
      </c>
      <c r="G14" s="102">
        <f>SUM(F14-F13)</f>
        <v>775</v>
      </c>
      <c r="H14" s="35"/>
      <c r="I14" s="34"/>
      <c r="K14" s="34"/>
      <c r="M14" s="91">
        <f>SUM(E14,I14)</f>
        <v>1819.328</v>
      </c>
      <c r="P14" s="137"/>
    </row>
    <row r="15" spans="1:16" s="37" customFormat="1" ht="13" x14ac:dyDescent="0.3">
      <c r="A15" s="36" t="s">
        <v>237</v>
      </c>
      <c r="C15" s="95">
        <f>SUM(C13:C14)</f>
        <v>190.75800000000001</v>
      </c>
      <c r="D15" s="38"/>
      <c r="E15" s="52">
        <f>SUM(E13:E14)</f>
        <v>3499.4173000000001</v>
      </c>
      <c r="F15" s="47"/>
      <c r="G15" s="100">
        <f>SUM(G13:G14)</f>
        <v>1559</v>
      </c>
      <c r="H15" s="43"/>
      <c r="I15" s="53">
        <f>SUM(I13:I14)</f>
        <v>0</v>
      </c>
      <c r="K15" s="53">
        <f>SUM(K13:K14)</f>
        <v>0</v>
      </c>
      <c r="M15" s="75">
        <f>SUM(M13:M14)</f>
        <v>3499.4173000000001</v>
      </c>
      <c r="N15" s="63">
        <v>186</v>
      </c>
      <c r="O15" s="29">
        <v>0.05</v>
      </c>
      <c r="P15" s="293">
        <v>175</v>
      </c>
    </row>
    <row r="16" spans="1:16" s="27" customFormat="1" ht="13" x14ac:dyDescent="0.3">
      <c r="A16" s="46"/>
      <c r="C16" s="97"/>
      <c r="D16" s="50"/>
      <c r="E16" s="34"/>
      <c r="F16" s="47"/>
      <c r="G16" s="98"/>
      <c r="H16" s="35"/>
      <c r="I16" s="34"/>
      <c r="K16" s="34"/>
      <c r="M16" s="33"/>
      <c r="P16" s="138"/>
    </row>
    <row r="17" spans="1:16" s="27" customFormat="1" ht="13" x14ac:dyDescent="0.3">
      <c r="A17" s="84" t="s">
        <v>182</v>
      </c>
      <c r="B17" s="2" t="s">
        <v>183</v>
      </c>
      <c r="C17" s="94">
        <v>121.08</v>
      </c>
      <c r="D17" s="50">
        <v>18.84</v>
      </c>
      <c r="E17" s="90">
        <f>SUM(C17*D17)</f>
        <v>2281.1471999999999</v>
      </c>
      <c r="F17" s="47">
        <v>57162</v>
      </c>
      <c r="G17" s="98">
        <f>SUM(F17-F14)</f>
        <v>997</v>
      </c>
      <c r="H17" s="35"/>
      <c r="I17" s="34"/>
      <c r="K17" s="30"/>
      <c r="M17" s="91">
        <f>SUM(E17,I17)</f>
        <v>2281.1471999999999</v>
      </c>
      <c r="P17" s="138"/>
    </row>
    <row r="18" spans="1:16" s="27" customFormat="1" ht="13" x14ac:dyDescent="0.3">
      <c r="A18" s="84" t="s">
        <v>184</v>
      </c>
      <c r="B18" s="2" t="s">
        <v>185</v>
      </c>
      <c r="C18" s="94">
        <v>99.596999999999994</v>
      </c>
      <c r="D18" s="50">
        <v>19.260000000000002</v>
      </c>
      <c r="E18" s="90">
        <f>SUM(C18*D18)</f>
        <v>1918.23822</v>
      </c>
      <c r="F18" s="47">
        <v>57954</v>
      </c>
      <c r="G18" s="98">
        <f>SUM(F18-F17)</f>
        <v>792</v>
      </c>
      <c r="H18" s="35"/>
      <c r="I18" s="34"/>
      <c r="K18" s="34"/>
      <c r="M18" s="91">
        <f>SUM(E18,I18)</f>
        <v>1918.23822</v>
      </c>
      <c r="P18" s="138"/>
    </row>
    <row r="19" spans="1:16" s="29" customFormat="1" ht="13" x14ac:dyDescent="0.3">
      <c r="A19" s="84" t="s">
        <v>186</v>
      </c>
      <c r="B19" s="4" t="s">
        <v>187</v>
      </c>
      <c r="C19" s="94">
        <v>36.340000000000003</v>
      </c>
      <c r="D19" s="50">
        <v>19.260000000000002</v>
      </c>
      <c r="E19" s="90">
        <f>SUM(C19*D19)</f>
        <v>699.90840000000014</v>
      </c>
      <c r="F19" s="47">
        <v>58878</v>
      </c>
      <c r="G19" s="98">
        <f>SUM(F19-F18)</f>
        <v>924</v>
      </c>
      <c r="I19" s="143"/>
      <c r="K19" s="34"/>
      <c r="M19" s="91">
        <f>SUM(E19,I19)</f>
        <v>699.90840000000014</v>
      </c>
      <c r="P19" s="138"/>
    </row>
    <row r="20" spans="1:16" s="29" customFormat="1" ht="13" x14ac:dyDescent="0.3">
      <c r="A20" s="84" t="s">
        <v>188</v>
      </c>
      <c r="B20" s="4" t="s">
        <v>189</v>
      </c>
      <c r="C20" s="94">
        <v>93.19</v>
      </c>
      <c r="D20" s="50">
        <v>18.78</v>
      </c>
      <c r="E20" s="90">
        <f>SUM(C20*D20)</f>
        <v>1750.1082000000001</v>
      </c>
      <c r="F20" s="47">
        <v>59033</v>
      </c>
      <c r="G20" s="98">
        <f>SUM(F20-F19)</f>
        <v>155</v>
      </c>
      <c r="I20" s="143"/>
      <c r="K20" s="30"/>
      <c r="M20" s="91">
        <f>SUM(E20,I20)</f>
        <v>1750.1082000000001</v>
      </c>
      <c r="P20" s="138"/>
    </row>
    <row r="21" spans="1:16" s="37" customFormat="1" ht="13" x14ac:dyDescent="0.3">
      <c r="A21" s="37" t="s">
        <v>238</v>
      </c>
      <c r="C21" s="95">
        <f>SUM(C17:C20)</f>
        <v>350.20699999999999</v>
      </c>
      <c r="D21" s="43"/>
      <c r="E21" s="93">
        <f>SUM(E17:E20)</f>
        <v>6649.4020199999995</v>
      </c>
      <c r="F21" s="47"/>
      <c r="G21" s="100">
        <f>SUM(G17:G20)</f>
        <v>2868</v>
      </c>
      <c r="H21" s="43"/>
      <c r="I21" s="53">
        <f>SUM(I17:I20)</f>
        <v>0</v>
      </c>
      <c r="K21" s="53">
        <f>SUM(K17:K20)</f>
        <v>0</v>
      </c>
      <c r="M21" s="57">
        <f>SUM(M17:M20)</f>
        <v>6649.4020199999995</v>
      </c>
      <c r="N21" s="62">
        <v>354</v>
      </c>
      <c r="O21" s="29">
        <v>0.05</v>
      </c>
      <c r="P21" s="293">
        <v>332.5</v>
      </c>
    </row>
    <row r="22" spans="1:16" s="27" customFormat="1" ht="13" x14ac:dyDescent="0.3">
      <c r="C22" s="97"/>
      <c r="D22" s="35"/>
      <c r="E22" s="34"/>
      <c r="F22" s="47"/>
      <c r="G22" s="97"/>
      <c r="H22" s="35"/>
      <c r="I22" s="34"/>
      <c r="K22" s="34"/>
      <c r="M22" s="34"/>
      <c r="P22" s="138"/>
    </row>
    <row r="23" spans="1:16" s="27" customFormat="1" ht="13" x14ac:dyDescent="0.3">
      <c r="A23" s="84" t="s">
        <v>190</v>
      </c>
      <c r="B23" s="2" t="s">
        <v>192</v>
      </c>
      <c r="C23" s="94">
        <v>110.6</v>
      </c>
      <c r="D23" s="50">
        <v>18.5</v>
      </c>
      <c r="E23" s="90">
        <f>SUM(C23*D23)</f>
        <v>2046.1</v>
      </c>
      <c r="F23" s="47">
        <v>59930</v>
      </c>
      <c r="G23" s="98">
        <f>SUM(F23-F20)</f>
        <v>897</v>
      </c>
      <c r="H23" s="35"/>
      <c r="I23" s="34"/>
      <c r="K23" s="34"/>
      <c r="M23" s="91">
        <f>SUM(E23,I23,K23)</f>
        <v>2046.1</v>
      </c>
      <c r="P23" s="138"/>
    </row>
    <row r="24" spans="1:16" s="27" customFormat="1" ht="13" x14ac:dyDescent="0.3">
      <c r="A24" s="84" t="s">
        <v>191</v>
      </c>
      <c r="B24" s="2" t="s">
        <v>193</v>
      </c>
      <c r="C24" s="94">
        <v>76.55</v>
      </c>
      <c r="D24" s="50">
        <v>18.600000000000001</v>
      </c>
      <c r="E24" s="90">
        <f>SUM(C24*D24)</f>
        <v>1423.8300000000002</v>
      </c>
      <c r="F24" s="47">
        <v>60553</v>
      </c>
      <c r="G24" s="98">
        <f>SUM(F24-F23)</f>
        <v>623</v>
      </c>
      <c r="H24" s="35"/>
      <c r="I24" s="30"/>
      <c r="K24" s="34"/>
      <c r="M24" s="91">
        <f>SUM(E24,I24,K24)</f>
        <v>1423.8300000000002</v>
      </c>
      <c r="P24" s="138"/>
    </row>
    <row r="25" spans="1:16" s="37" customFormat="1" ht="13" x14ac:dyDescent="0.3">
      <c r="A25" s="37" t="s">
        <v>239</v>
      </c>
      <c r="C25" s="95">
        <f>SUM(C23:C24)</f>
        <v>187.14999999999998</v>
      </c>
      <c r="D25" s="43"/>
      <c r="E25" s="93">
        <f>SUM(E23:E24)</f>
        <v>3469.9300000000003</v>
      </c>
      <c r="F25" s="88"/>
      <c r="G25" s="103">
        <f>SUM(G23:G24)</f>
        <v>1520</v>
      </c>
      <c r="H25" s="43"/>
      <c r="I25" s="53">
        <f>SUM(I23:I24)</f>
        <v>0</v>
      </c>
      <c r="K25" s="53">
        <f>SUM(K23:K24)</f>
        <v>0</v>
      </c>
      <c r="M25" s="57">
        <f>SUM(M23:M24)</f>
        <v>3469.9300000000003</v>
      </c>
      <c r="N25" s="105">
        <v>185</v>
      </c>
      <c r="O25" s="29">
        <v>0.05</v>
      </c>
      <c r="P25" s="293">
        <v>173.5</v>
      </c>
    </row>
    <row r="26" spans="1:16" s="27" customFormat="1" ht="13" x14ac:dyDescent="0.3">
      <c r="C26" s="97"/>
      <c r="D26" s="35"/>
      <c r="E26" s="34"/>
      <c r="F26" s="87"/>
      <c r="G26" s="97"/>
      <c r="H26" s="35"/>
      <c r="I26" s="34"/>
      <c r="K26" s="34"/>
      <c r="M26" s="34"/>
      <c r="P26" s="138"/>
    </row>
    <row r="27" spans="1:16" s="27" customFormat="1" ht="13" x14ac:dyDescent="0.3">
      <c r="A27" s="84" t="s">
        <v>194</v>
      </c>
      <c r="B27" s="2" t="s">
        <v>195</v>
      </c>
      <c r="C27" s="94"/>
      <c r="D27" s="50"/>
      <c r="E27" s="106">
        <v>0</v>
      </c>
      <c r="F27" s="47"/>
      <c r="G27" s="98"/>
      <c r="H27" s="35">
        <v>8</v>
      </c>
      <c r="I27" s="8">
        <v>70.239999999999995</v>
      </c>
      <c r="K27" s="34"/>
      <c r="M27" s="91">
        <f>SUM(E27,I27,K27)</f>
        <v>70.239999999999995</v>
      </c>
      <c r="P27" s="138"/>
    </row>
    <row r="28" spans="1:16" s="27" customFormat="1" ht="13" x14ac:dyDescent="0.3">
      <c r="A28" s="84" t="s">
        <v>196</v>
      </c>
      <c r="B28" s="2" t="s">
        <v>197</v>
      </c>
      <c r="C28" s="94">
        <v>79.900000000000006</v>
      </c>
      <c r="D28" s="50">
        <v>19.059999999999999</v>
      </c>
      <c r="E28" s="90">
        <f>SUM(C28*D28)</f>
        <v>1522.894</v>
      </c>
      <c r="F28" s="47">
        <v>61086</v>
      </c>
      <c r="G28" s="98">
        <f>SUM(F28-F24)</f>
        <v>533</v>
      </c>
      <c r="H28" s="35"/>
      <c r="I28" s="30"/>
      <c r="K28" s="34"/>
      <c r="M28" s="91">
        <f>SUM(E28,I28,K28)</f>
        <v>1522.894</v>
      </c>
      <c r="P28" s="138"/>
    </row>
    <row r="29" spans="1:16" s="27" customFormat="1" ht="13" x14ac:dyDescent="0.3">
      <c r="A29" s="84" t="s">
        <v>198</v>
      </c>
      <c r="B29" s="2" t="s">
        <v>199</v>
      </c>
      <c r="C29" s="94">
        <v>105.53</v>
      </c>
      <c r="D29" s="50">
        <v>18.82</v>
      </c>
      <c r="E29" s="90">
        <f>SUM(C29*D29)</f>
        <v>1986.0746000000001</v>
      </c>
      <c r="F29" s="47">
        <v>61944</v>
      </c>
      <c r="G29" s="98">
        <f>SUM(F29-F28)</f>
        <v>858</v>
      </c>
      <c r="H29" s="35"/>
      <c r="I29" s="30"/>
      <c r="K29" s="34"/>
      <c r="M29" s="91">
        <f t="shared" ref="M29:M31" si="4">SUM(E29,I29,K29)</f>
        <v>1986.0746000000001</v>
      </c>
      <c r="P29" s="138"/>
    </row>
    <row r="30" spans="1:16" s="27" customFormat="1" ht="13" x14ac:dyDescent="0.3">
      <c r="A30" s="84" t="s">
        <v>10</v>
      </c>
      <c r="B30" s="2" t="s">
        <v>200</v>
      </c>
      <c r="C30" s="94">
        <v>94.93</v>
      </c>
      <c r="D30" s="50">
        <v>18.440000000000001</v>
      </c>
      <c r="E30" s="90">
        <f>SUM(C30*D30)</f>
        <v>1750.5092000000002</v>
      </c>
      <c r="F30" s="47">
        <v>62680</v>
      </c>
      <c r="G30" s="98">
        <f>SUM(F30-F29)</f>
        <v>736</v>
      </c>
      <c r="H30" s="35"/>
      <c r="I30" s="30"/>
      <c r="K30" s="34"/>
      <c r="M30" s="91">
        <f t="shared" si="4"/>
        <v>1750.5092000000002</v>
      </c>
      <c r="P30" s="138"/>
    </row>
    <row r="31" spans="1:16" s="27" customFormat="1" ht="13" x14ac:dyDescent="0.3">
      <c r="A31" s="68" t="s">
        <v>14</v>
      </c>
      <c r="B31" s="2" t="s">
        <v>200</v>
      </c>
      <c r="C31" s="98">
        <v>0</v>
      </c>
      <c r="D31" s="29">
        <v>0</v>
      </c>
      <c r="E31" s="30">
        <v>0</v>
      </c>
      <c r="F31" s="47">
        <v>60937</v>
      </c>
      <c r="G31" s="97">
        <v>0</v>
      </c>
      <c r="H31" s="35"/>
      <c r="I31" s="34"/>
      <c r="J31" s="2" t="s">
        <v>201</v>
      </c>
      <c r="K31" s="90">
        <v>6100</v>
      </c>
      <c r="M31" s="91">
        <f t="shared" si="4"/>
        <v>6100</v>
      </c>
      <c r="P31" s="138"/>
    </row>
    <row r="32" spans="1:16" s="37" customFormat="1" ht="13" x14ac:dyDescent="0.3">
      <c r="A32" s="37" t="s">
        <v>234</v>
      </c>
      <c r="C32" s="95">
        <f>SUM(C27:C31)</f>
        <v>280.36</v>
      </c>
      <c r="D32" s="43"/>
      <c r="E32" s="93">
        <f>SUM(E27:E31)</f>
        <v>5259.4778000000006</v>
      </c>
      <c r="F32" s="88"/>
      <c r="G32" s="103">
        <f>SUM(G27:G31)</f>
        <v>2127</v>
      </c>
      <c r="H32" s="43"/>
      <c r="I32" s="53">
        <f>SUM(I27:I31)</f>
        <v>70.239999999999995</v>
      </c>
      <c r="K32" s="93">
        <f>SUM(K27:K31)</f>
        <v>6100</v>
      </c>
      <c r="M32" s="57">
        <f>SUM(M27:M31)</f>
        <v>11429.7178</v>
      </c>
      <c r="N32" s="62">
        <v>608</v>
      </c>
      <c r="O32" s="29">
        <v>0.05</v>
      </c>
      <c r="P32" s="293">
        <v>263</v>
      </c>
    </row>
    <row r="33" spans="1:16" s="27" customFormat="1" ht="13" x14ac:dyDescent="0.3">
      <c r="A33" s="35"/>
      <c r="C33" s="98"/>
      <c r="D33" s="29"/>
      <c r="E33" s="30"/>
      <c r="F33" s="47"/>
      <c r="G33" s="97"/>
      <c r="H33" s="35"/>
      <c r="I33" s="34"/>
      <c r="K33" s="34"/>
      <c r="M33" s="33"/>
      <c r="P33" s="138"/>
    </row>
    <row r="34" spans="1:16" s="27" customFormat="1" ht="13" x14ac:dyDescent="0.3">
      <c r="A34" s="68" t="s">
        <v>202</v>
      </c>
      <c r="B34" s="2" t="s">
        <v>203</v>
      </c>
      <c r="C34" s="94">
        <v>120.97</v>
      </c>
      <c r="D34" s="50">
        <v>18.79</v>
      </c>
      <c r="E34" s="90">
        <f>SUM(C34*D34)</f>
        <v>2273.0263</v>
      </c>
      <c r="F34" s="47">
        <v>63641</v>
      </c>
      <c r="G34" s="104">
        <f>SUM(F34-F30)</f>
        <v>961</v>
      </c>
      <c r="H34" s="35"/>
      <c r="I34" s="34"/>
      <c r="K34" s="34"/>
      <c r="M34" s="91">
        <f>SUM(E34,I34,K34)</f>
        <v>2273.0263</v>
      </c>
      <c r="P34" s="138"/>
    </row>
    <row r="35" spans="1:16" s="27" customFormat="1" ht="13" x14ac:dyDescent="0.3">
      <c r="A35" s="108" t="s">
        <v>204</v>
      </c>
      <c r="B35" s="2" t="s">
        <v>205</v>
      </c>
      <c r="C35" s="94">
        <v>69.688000000000002</v>
      </c>
      <c r="D35" s="50">
        <v>18.72</v>
      </c>
      <c r="E35" s="90">
        <f>SUM(C35*D35)</f>
        <v>1304.55936</v>
      </c>
      <c r="F35" s="47">
        <v>64175</v>
      </c>
      <c r="G35" s="104">
        <f>SUM(F35-F34)</f>
        <v>534</v>
      </c>
      <c r="H35" s="35"/>
      <c r="I35" s="34"/>
      <c r="K35" s="34"/>
      <c r="M35" s="91">
        <f>SUM(E35,I35,K35)</f>
        <v>1304.55936</v>
      </c>
      <c r="P35" s="138"/>
    </row>
    <row r="36" spans="1:16" s="37" customFormat="1" ht="13" x14ac:dyDescent="0.3">
      <c r="A36" s="37" t="s">
        <v>229</v>
      </c>
      <c r="C36" s="95">
        <f>SUM(C34:C35)</f>
        <v>190.65800000000002</v>
      </c>
      <c r="D36" s="43"/>
      <c r="E36" s="93">
        <f>SUM(E34:E35)</f>
        <v>3577.5856599999997</v>
      </c>
      <c r="F36" s="88"/>
      <c r="G36" s="103">
        <f>SUM(G34:G35)</f>
        <v>1495</v>
      </c>
      <c r="H36" s="43"/>
      <c r="I36" s="53">
        <f>SUM(I34:I35)</f>
        <v>0</v>
      </c>
      <c r="K36" s="53">
        <f>SUM(K34:K35)</f>
        <v>0</v>
      </c>
      <c r="M36" s="57">
        <f>SUM(M34:M35)</f>
        <v>3577.5856599999997</v>
      </c>
      <c r="N36" s="62">
        <v>190</v>
      </c>
      <c r="O36" s="29">
        <v>0.05</v>
      </c>
      <c r="P36" s="293">
        <v>187.8</v>
      </c>
    </row>
    <row r="37" spans="1:16" s="27" customFormat="1" ht="13" x14ac:dyDescent="0.3">
      <c r="C37" s="98"/>
      <c r="D37" s="29"/>
      <c r="E37" s="30"/>
      <c r="F37" s="47"/>
      <c r="G37" s="97"/>
      <c r="H37" s="35"/>
      <c r="I37" s="34"/>
      <c r="K37" s="34"/>
      <c r="M37" s="33"/>
      <c r="P37" s="138"/>
    </row>
    <row r="38" spans="1:16" s="27" customFormat="1" ht="13" x14ac:dyDescent="0.3">
      <c r="A38" s="68" t="s">
        <v>206</v>
      </c>
      <c r="B38" s="2" t="s">
        <v>207</v>
      </c>
      <c r="C38" s="94">
        <v>24.61</v>
      </c>
      <c r="D38" s="50">
        <v>11.24</v>
      </c>
      <c r="E38" s="30">
        <f>SUM(C38*D38)</f>
        <v>276.6164</v>
      </c>
      <c r="F38" s="47">
        <v>64967</v>
      </c>
      <c r="G38" s="104">
        <f>SUM(F38-F35)</f>
        <v>792</v>
      </c>
      <c r="H38" s="35"/>
      <c r="I38" s="34"/>
      <c r="K38" s="34"/>
      <c r="M38" s="109">
        <f>SUM(E38,I38,K38)</f>
        <v>276.6164</v>
      </c>
      <c r="P38" s="138"/>
    </row>
    <row r="39" spans="1:16" s="27" customFormat="1" ht="13" x14ac:dyDescent="0.3">
      <c r="A39" s="108" t="s">
        <v>44</v>
      </c>
      <c r="B39" s="2" t="s">
        <v>208</v>
      </c>
      <c r="C39" s="98">
        <v>0</v>
      </c>
      <c r="D39" s="50">
        <v>0</v>
      </c>
      <c r="E39" s="30">
        <v>0</v>
      </c>
      <c r="F39" s="47">
        <v>65000</v>
      </c>
      <c r="G39" s="97">
        <v>0</v>
      </c>
      <c r="H39" s="35"/>
      <c r="I39" s="34"/>
      <c r="J39" s="2" t="s">
        <v>209</v>
      </c>
      <c r="K39" s="30">
        <v>332.8</v>
      </c>
      <c r="M39" s="33">
        <f>SUM(E39,I39,K39)</f>
        <v>332.8</v>
      </c>
      <c r="P39" s="138"/>
    </row>
    <row r="40" spans="1:16" s="37" customFormat="1" ht="13" x14ac:dyDescent="0.3">
      <c r="A40" s="37" t="s">
        <v>233</v>
      </c>
      <c r="C40" s="95">
        <f>SUM(C38:C39)</f>
        <v>24.61</v>
      </c>
      <c r="D40" s="43"/>
      <c r="E40" s="53">
        <f>SUM(E38:E39)</f>
        <v>276.6164</v>
      </c>
      <c r="F40" s="88"/>
      <c r="G40" s="95">
        <f>SUM(G38:G39)</f>
        <v>792</v>
      </c>
      <c r="H40" s="43"/>
      <c r="I40" s="53">
        <f>SUM(I38:I39)</f>
        <v>0</v>
      </c>
      <c r="K40" s="53">
        <f>SUM(K38:K39)</f>
        <v>332.8</v>
      </c>
      <c r="M40" s="42">
        <f>SUM(M38:M39)</f>
        <v>609.41640000000007</v>
      </c>
      <c r="N40" s="62">
        <v>300</v>
      </c>
      <c r="O40" s="29">
        <v>0.49</v>
      </c>
      <c r="P40" s="293">
        <v>135.55000000000001</v>
      </c>
    </row>
    <row r="41" spans="1:16" s="37" customFormat="1" ht="13" x14ac:dyDescent="0.3">
      <c r="A41" s="36"/>
      <c r="C41" s="95"/>
      <c r="D41" s="38"/>
      <c r="E41" s="52"/>
      <c r="F41" s="88"/>
      <c r="G41" s="100"/>
      <c r="H41" s="43"/>
      <c r="I41" s="42"/>
      <c r="K41" s="23"/>
      <c r="M41" s="57"/>
      <c r="N41" s="58"/>
      <c r="O41" s="29"/>
      <c r="P41" s="138"/>
    </row>
    <row r="42" spans="1:16" s="124" customFormat="1" ht="13" x14ac:dyDescent="0.3">
      <c r="A42" s="123" t="s">
        <v>53</v>
      </c>
      <c r="B42" s="124" t="s">
        <v>210</v>
      </c>
      <c r="C42" s="125">
        <v>24.06</v>
      </c>
      <c r="D42" s="126">
        <v>23.89</v>
      </c>
      <c r="E42" s="127">
        <f>SUM(C42*D42)</f>
        <v>574.79340000000002</v>
      </c>
      <c r="F42" s="128">
        <v>65681</v>
      </c>
      <c r="G42" s="129">
        <f>SUM(F42-F38)</f>
        <v>714</v>
      </c>
      <c r="H42" s="123"/>
      <c r="I42" s="130"/>
      <c r="K42" s="130"/>
      <c r="M42" s="131">
        <f>SUM(E42,I42,K42)</f>
        <v>574.79340000000002</v>
      </c>
      <c r="P42" s="138"/>
    </row>
    <row r="43" spans="1:16" s="124" customFormat="1" ht="13" x14ac:dyDescent="0.3">
      <c r="A43" s="123" t="s">
        <v>58</v>
      </c>
      <c r="B43" s="124" t="s">
        <v>211</v>
      </c>
      <c r="C43" s="125">
        <v>0</v>
      </c>
      <c r="D43" s="126">
        <v>0</v>
      </c>
      <c r="E43" s="127">
        <f>SUM(C43*D43)</f>
        <v>0</v>
      </c>
      <c r="F43" s="128">
        <v>65900</v>
      </c>
      <c r="G43" s="129">
        <v>0</v>
      </c>
      <c r="H43" s="123"/>
      <c r="I43" s="130"/>
      <c r="J43" s="124" t="s">
        <v>212</v>
      </c>
      <c r="K43" s="127">
        <v>30</v>
      </c>
      <c r="M43" s="131">
        <f>SUM(E43,I43,K43)</f>
        <v>30</v>
      </c>
      <c r="P43" s="138"/>
    </row>
    <row r="44" spans="1:16" s="124" customFormat="1" ht="13" x14ac:dyDescent="0.3">
      <c r="A44" s="123" t="s">
        <v>68</v>
      </c>
      <c r="B44" s="124" t="s">
        <v>213</v>
      </c>
      <c r="C44" s="125">
        <v>26</v>
      </c>
      <c r="D44" s="126">
        <v>21.79</v>
      </c>
      <c r="E44" s="127">
        <f>SUM(C44*D44)</f>
        <v>566.54</v>
      </c>
      <c r="F44" s="128">
        <v>66467</v>
      </c>
      <c r="G44" s="129">
        <f>SUM(F44-F42)</f>
        <v>786</v>
      </c>
      <c r="H44" s="123"/>
      <c r="I44" s="130"/>
      <c r="K44" s="130"/>
      <c r="M44" s="131">
        <f>SUM(E44,I44,K44)</f>
        <v>566.54</v>
      </c>
      <c r="P44" s="138"/>
    </row>
    <row r="45" spans="1:16" s="37" customFormat="1" ht="13" x14ac:dyDescent="0.3">
      <c r="A45" s="37" t="s">
        <v>230</v>
      </c>
      <c r="C45" s="95">
        <f>SUM(C42:C44)</f>
        <v>50.06</v>
      </c>
      <c r="D45" s="43"/>
      <c r="E45" s="93">
        <f>SUM(E42:E44)</f>
        <v>1141.3334</v>
      </c>
      <c r="F45" s="88"/>
      <c r="G45" s="103">
        <f>SUM(G42:G44)</f>
        <v>1500</v>
      </c>
      <c r="H45" s="43"/>
      <c r="I45" s="53">
        <f>SUM(I42:I44)</f>
        <v>0</v>
      </c>
      <c r="K45" s="53">
        <f>SUM(K42:K44)</f>
        <v>30</v>
      </c>
      <c r="M45" s="57">
        <f>SUM(M42:M44)</f>
        <v>1171.3334</v>
      </c>
      <c r="N45" s="62">
        <v>155</v>
      </c>
      <c r="O45" s="29">
        <v>0.13</v>
      </c>
      <c r="P45" s="293">
        <v>148.4</v>
      </c>
    </row>
    <row r="46" spans="1:16" s="29" customFormat="1" ht="13" x14ac:dyDescent="0.3">
      <c r="E46" s="92"/>
      <c r="I46" s="143"/>
      <c r="K46" s="92"/>
      <c r="M46" s="92"/>
      <c r="P46" s="138"/>
    </row>
    <row r="47" spans="1:16" s="124" customFormat="1" ht="13" x14ac:dyDescent="0.3">
      <c r="A47" s="123" t="s">
        <v>214</v>
      </c>
      <c r="B47" s="124" t="s">
        <v>215</v>
      </c>
      <c r="C47" s="125">
        <v>25.75</v>
      </c>
      <c r="D47" s="126">
        <v>22.89</v>
      </c>
      <c r="E47" s="127">
        <f>SUM(C47*D47)</f>
        <v>589.41750000000002</v>
      </c>
      <c r="F47" s="128">
        <v>67100</v>
      </c>
      <c r="G47" s="129">
        <f>SUM(F47-F44)</f>
        <v>633</v>
      </c>
      <c r="H47" s="123"/>
      <c r="I47" s="130"/>
      <c r="K47" s="130"/>
      <c r="M47" s="131">
        <f>SUM(E47,I47,K47)</f>
        <v>589.41750000000002</v>
      </c>
      <c r="P47" s="138"/>
    </row>
    <row r="48" spans="1:16" s="124" customFormat="1" ht="13" x14ac:dyDescent="0.3">
      <c r="A48" s="132" t="s">
        <v>216</v>
      </c>
      <c r="B48" s="124" t="s">
        <v>217</v>
      </c>
      <c r="C48" s="133"/>
      <c r="D48" s="134"/>
      <c r="E48" s="127">
        <v>0</v>
      </c>
      <c r="F48" s="128"/>
      <c r="G48" s="135"/>
      <c r="H48" s="123" t="s">
        <v>218</v>
      </c>
      <c r="I48" s="127">
        <v>5</v>
      </c>
      <c r="J48" s="124" t="s">
        <v>209</v>
      </c>
      <c r="K48" s="127"/>
      <c r="M48" s="131">
        <f>SUM(E48,I48,K48)</f>
        <v>5</v>
      </c>
      <c r="P48" s="138"/>
    </row>
    <row r="49" spans="1:16" s="37" customFormat="1" ht="13" x14ac:dyDescent="0.3">
      <c r="A49" s="36" t="s">
        <v>231</v>
      </c>
      <c r="C49" s="95">
        <f>SUM(C42:C48)</f>
        <v>125.87</v>
      </c>
      <c r="D49" s="38"/>
      <c r="E49" s="52">
        <f>SUM(E47:E48)</f>
        <v>589.41750000000002</v>
      </c>
      <c r="F49" s="88"/>
      <c r="G49" s="100">
        <f>SUM(G47:G48)</f>
        <v>633</v>
      </c>
      <c r="H49" s="43"/>
      <c r="I49" s="53">
        <f>SUM(I47:I48)</f>
        <v>5</v>
      </c>
      <c r="K49" s="53">
        <f>SUM(K47:K48)</f>
        <v>0</v>
      </c>
      <c r="M49" s="57">
        <f>SUM(M47:M48)</f>
        <v>594.41750000000002</v>
      </c>
      <c r="N49" s="64">
        <v>379</v>
      </c>
      <c r="O49" s="29">
        <v>0.13</v>
      </c>
      <c r="P49" s="293">
        <v>76.599999999999994</v>
      </c>
    </row>
    <row r="50" spans="1:16" s="29" customFormat="1" ht="13" x14ac:dyDescent="0.3">
      <c r="E50" s="92"/>
      <c r="I50" s="143"/>
      <c r="K50" s="92"/>
      <c r="M50" s="92"/>
      <c r="P50" s="138"/>
    </row>
    <row r="51" spans="1:16" s="124" customFormat="1" ht="13" x14ac:dyDescent="0.3">
      <c r="A51" s="123" t="s">
        <v>216</v>
      </c>
      <c r="B51" s="124" t="s">
        <v>219</v>
      </c>
      <c r="C51" s="125">
        <v>17.07</v>
      </c>
      <c r="D51" s="126">
        <v>3.3</v>
      </c>
      <c r="E51" s="127">
        <f>SUM(C51*D51)</f>
        <v>56.330999999999996</v>
      </c>
      <c r="F51" s="128">
        <v>67638</v>
      </c>
      <c r="G51" s="129">
        <f>SUM(F51-F47)</f>
        <v>538</v>
      </c>
      <c r="H51" s="123"/>
      <c r="I51" s="130"/>
      <c r="K51" s="130"/>
      <c r="M51" s="131">
        <f>SUM(E51,I51,K51)</f>
        <v>56.330999999999996</v>
      </c>
      <c r="P51" s="138"/>
    </row>
    <row r="52" spans="1:16" s="37" customFormat="1" ht="13" x14ac:dyDescent="0.3">
      <c r="A52" s="36" t="s">
        <v>232</v>
      </c>
      <c r="C52" s="95">
        <f>SUM(C51)</f>
        <v>17.07</v>
      </c>
      <c r="D52" s="38"/>
      <c r="E52" s="52">
        <f>SUM(E51)</f>
        <v>56.330999999999996</v>
      </c>
      <c r="F52" s="88"/>
      <c r="G52" s="100">
        <f>SUM(G51)</f>
        <v>538</v>
      </c>
      <c r="H52" s="43"/>
      <c r="I52" s="53">
        <f>SUM(I51)</f>
        <v>0</v>
      </c>
      <c r="K52" s="53">
        <f>SUM(K51)</f>
        <v>0</v>
      </c>
      <c r="M52" s="57">
        <f>SUM(M51)</f>
        <v>56.330999999999996</v>
      </c>
      <c r="N52" s="64">
        <v>6.33</v>
      </c>
      <c r="O52" s="29">
        <v>0.113</v>
      </c>
      <c r="P52" s="293">
        <v>6.3</v>
      </c>
    </row>
    <row r="53" spans="1:16" x14ac:dyDescent="0.35">
      <c r="P53" s="138"/>
    </row>
    <row r="54" spans="1:16" s="124" customFormat="1" ht="13" x14ac:dyDescent="0.3">
      <c r="A54" s="123" t="s">
        <v>220</v>
      </c>
      <c r="B54" s="124" t="s">
        <v>221</v>
      </c>
      <c r="C54" s="125">
        <v>97.47</v>
      </c>
      <c r="D54" s="126">
        <v>555</v>
      </c>
      <c r="E54" s="140">
        <f>SUM(C54*D54)</f>
        <v>54095.85</v>
      </c>
      <c r="F54" s="128">
        <v>68401</v>
      </c>
      <c r="G54" s="129">
        <f>SUM(F54-F51)</f>
        <v>763</v>
      </c>
      <c r="H54" s="123"/>
      <c r="I54" s="130"/>
      <c r="K54" s="130"/>
      <c r="M54" s="141">
        <f>SUM(E54,I54,K54)</f>
        <v>54095.85</v>
      </c>
      <c r="P54" s="139"/>
    </row>
    <row r="55" spans="1:16" s="37" customFormat="1" ht="13" x14ac:dyDescent="0.3">
      <c r="A55" s="36" t="s">
        <v>240</v>
      </c>
      <c r="C55" s="95">
        <f>SUM(C54)</f>
        <v>97.47</v>
      </c>
      <c r="D55" s="38"/>
      <c r="E55" s="52">
        <f>SUM(E54)</f>
        <v>54095.85</v>
      </c>
      <c r="F55" s="88"/>
      <c r="G55" s="100">
        <f>SUM(G54)</f>
        <v>763</v>
      </c>
      <c r="H55" s="43"/>
      <c r="I55" s="53">
        <f>SUM(I54)</f>
        <v>0</v>
      </c>
      <c r="K55" s="53">
        <f>SUM(K54)</f>
        <v>0</v>
      </c>
      <c r="M55" s="57">
        <f>SUM(M54)</f>
        <v>54095.85</v>
      </c>
      <c r="N55" s="64">
        <v>91.67</v>
      </c>
      <c r="O55" s="29">
        <v>1E-3</v>
      </c>
      <c r="P55" s="293">
        <v>54.1</v>
      </c>
    </row>
    <row r="56" spans="1:16" x14ac:dyDescent="0.35">
      <c r="P56" s="138"/>
    </row>
    <row r="57" spans="1:16" s="124" customFormat="1" ht="13" x14ac:dyDescent="0.3">
      <c r="A57" s="123" t="s">
        <v>222</v>
      </c>
      <c r="B57" s="124" t="s">
        <v>223</v>
      </c>
      <c r="C57" s="125">
        <v>69.3</v>
      </c>
      <c r="D57" s="126">
        <v>565</v>
      </c>
      <c r="E57" s="140">
        <f>SUM(C57*D57)</f>
        <v>39154.5</v>
      </c>
      <c r="F57" s="128">
        <v>68905</v>
      </c>
      <c r="G57" s="129">
        <f>SUM(F57-F54)</f>
        <v>504</v>
      </c>
      <c r="H57" s="123"/>
      <c r="I57" s="130"/>
      <c r="K57" s="130"/>
      <c r="M57" s="141">
        <f>SUM(E57,I57,K57)</f>
        <v>39154.5</v>
      </c>
      <c r="P57" s="139"/>
    </row>
    <row r="58" spans="1:16" s="37" customFormat="1" ht="13" x14ac:dyDescent="0.3">
      <c r="A58" s="36" t="s">
        <v>241</v>
      </c>
      <c r="C58" s="95">
        <f>SUM(C57:C57)</f>
        <v>69.3</v>
      </c>
      <c r="D58" s="38"/>
      <c r="E58" s="52">
        <f>SUM(E57:E57)</f>
        <v>39154.5</v>
      </c>
      <c r="F58" s="88"/>
      <c r="G58" s="100">
        <f>SUM(G57:G57)</f>
        <v>504</v>
      </c>
      <c r="H58" s="43"/>
      <c r="I58" s="53">
        <f>SUM(I57:I57)</f>
        <v>0</v>
      </c>
      <c r="K58" s="53">
        <f>SUM(K57:K57)</f>
        <v>0</v>
      </c>
      <c r="M58" s="57">
        <f>SUM(M57:M57)</f>
        <v>39154.5</v>
      </c>
      <c r="N58" s="64">
        <v>66.349999999999994</v>
      </c>
      <c r="O58" s="29">
        <v>1E-3</v>
      </c>
      <c r="P58" s="293">
        <v>39.15</v>
      </c>
    </row>
    <row r="59" spans="1:16" s="111" customFormat="1" ht="13" x14ac:dyDescent="0.3">
      <c r="A59" s="110"/>
      <c r="C59" s="112"/>
      <c r="D59" s="113"/>
      <c r="E59" s="114"/>
      <c r="F59" s="115"/>
      <c r="G59" s="116"/>
      <c r="H59" s="110"/>
      <c r="I59" s="117"/>
      <c r="K59" s="117"/>
      <c r="M59" s="118"/>
      <c r="P59" s="138"/>
    </row>
    <row r="60" spans="1:16" s="124" customFormat="1" ht="13" x14ac:dyDescent="0.3">
      <c r="A60" s="123" t="s">
        <v>110</v>
      </c>
      <c r="B60" s="124" t="s">
        <v>224</v>
      </c>
      <c r="C60" s="125">
        <v>75.239999999999995</v>
      </c>
      <c r="D60" s="126">
        <v>565</v>
      </c>
      <c r="E60" s="140">
        <f>SUM(C60*D60)</f>
        <v>42510.6</v>
      </c>
      <c r="F60" s="128">
        <v>69499</v>
      </c>
      <c r="G60" s="129">
        <f>SUM(F60-F57)</f>
        <v>594</v>
      </c>
      <c r="H60" s="123"/>
      <c r="I60" s="130"/>
      <c r="K60" s="130"/>
      <c r="M60" s="141">
        <f>SUM(E60,I60,K60)</f>
        <v>42510.6</v>
      </c>
      <c r="P60" s="139"/>
    </row>
    <row r="61" spans="1:16" s="124" customFormat="1" ht="13" x14ac:dyDescent="0.3">
      <c r="A61" s="132" t="s">
        <v>243</v>
      </c>
      <c r="B61" s="124" t="s">
        <v>244</v>
      </c>
      <c r="C61" s="125">
        <v>93.11</v>
      </c>
      <c r="D61" s="126">
        <v>586</v>
      </c>
      <c r="E61" s="140">
        <f>SUM(C61*D61)</f>
        <v>54562.46</v>
      </c>
      <c r="F61" s="128">
        <v>70147</v>
      </c>
      <c r="G61" s="129">
        <f>SUM(F61-F60)</f>
        <v>648</v>
      </c>
      <c r="H61" s="123"/>
      <c r="I61" s="130"/>
      <c r="J61" s="124" t="s">
        <v>209</v>
      </c>
      <c r="K61" s="127">
        <v>332.8</v>
      </c>
      <c r="M61" s="141">
        <f>SUM(E61,I61,K61)</f>
        <v>54895.26</v>
      </c>
      <c r="P61" s="139"/>
    </row>
    <row r="62" spans="1:16" s="37" customFormat="1" ht="13" x14ac:dyDescent="0.3">
      <c r="A62" s="36" t="s">
        <v>242</v>
      </c>
      <c r="C62" s="95">
        <f>SUM(C60:C61)</f>
        <v>168.35</v>
      </c>
      <c r="D62" s="38"/>
      <c r="E62" s="52">
        <f>SUM(E60:E61)</f>
        <v>97073.06</v>
      </c>
      <c r="F62" s="88"/>
      <c r="G62" s="100">
        <f>SUM(G60:G61)</f>
        <v>1242</v>
      </c>
      <c r="H62" s="43"/>
      <c r="I62" s="53">
        <f>SUM(I60:I61)</f>
        <v>0</v>
      </c>
      <c r="K62" s="53">
        <f>SUM(K60:K61)</f>
        <v>332.8</v>
      </c>
      <c r="M62" s="57">
        <f>SUM(M60:M61)</f>
        <v>97405.86</v>
      </c>
      <c r="N62" s="64">
        <v>158.30000000000001</v>
      </c>
      <c r="O62" s="29">
        <v>1E-3</v>
      </c>
      <c r="P62" s="293">
        <v>97.1</v>
      </c>
    </row>
    <row r="63" spans="1:16" s="111" customFormat="1" ht="13" x14ac:dyDescent="0.3">
      <c r="A63" s="110"/>
      <c r="C63" s="112"/>
      <c r="D63" s="113"/>
      <c r="E63" s="114"/>
      <c r="F63" s="115"/>
      <c r="G63" s="116"/>
      <c r="H63" s="110"/>
      <c r="I63" s="117"/>
      <c r="K63" s="117"/>
      <c r="M63" s="118"/>
      <c r="P63" s="138"/>
    </row>
    <row r="64" spans="1:16" s="124" customFormat="1" ht="13" x14ac:dyDescent="0.3">
      <c r="A64" s="132" t="s">
        <v>245</v>
      </c>
      <c r="B64" s="124" t="s">
        <v>246</v>
      </c>
      <c r="C64" s="125">
        <v>0</v>
      </c>
      <c r="D64" s="126">
        <v>0</v>
      </c>
      <c r="E64" s="127">
        <v>0</v>
      </c>
      <c r="F64" s="128">
        <v>70629</v>
      </c>
      <c r="G64" s="129">
        <v>0</v>
      </c>
      <c r="H64" s="123"/>
      <c r="I64" s="130"/>
      <c r="J64" s="124" t="s">
        <v>248</v>
      </c>
      <c r="K64" s="127">
        <v>654</v>
      </c>
      <c r="M64" s="141">
        <f>SUM(E64,I64,K64)</f>
        <v>654</v>
      </c>
      <c r="P64" s="139"/>
    </row>
    <row r="65" spans="1:16" s="37" customFormat="1" ht="13" x14ac:dyDescent="0.3">
      <c r="A65" s="36" t="s">
        <v>247</v>
      </c>
      <c r="C65" s="95">
        <f>SUM(C63:C64)</f>
        <v>0</v>
      </c>
      <c r="D65" s="38"/>
      <c r="E65" s="52">
        <f>SUM(E63:E64)</f>
        <v>0</v>
      </c>
      <c r="F65" s="88"/>
      <c r="G65" s="100">
        <f>SUM(G63:G64)</f>
        <v>0</v>
      </c>
      <c r="H65" s="43"/>
      <c r="I65" s="53">
        <f>SUM(I63:I64)</f>
        <v>0</v>
      </c>
      <c r="K65" s="53">
        <f>SUM(K63:K64)</f>
        <v>654</v>
      </c>
      <c r="M65" s="57">
        <f>SUM(M63:M64)</f>
        <v>654</v>
      </c>
      <c r="N65" s="64">
        <v>654</v>
      </c>
      <c r="O65" s="29">
        <v>1</v>
      </c>
      <c r="P65" s="138"/>
    </row>
    <row r="66" spans="1:16" s="111" customFormat="1" ht="13" x14ac:dyDescent="0.3">
      <c r="A66" s="110"/>
      <c r="C66" s="112"/>
      <c r="D66" s="113"/>
      <c r="E66" s="114"/>
      <c r="F66" s="115"/>
      <c r="G66" s="116"/>
      <c r="H66" s="110"/>
      <c r="I66" s="117"/>
      <c r="K66" s="117"/>
      <c r="M66" s="118"/>
      <c r="P66" s="138"/>
    </row>
    <row r="67" spans="1:16" s="124" customFormat="1" ht="13" x14ac:dyDescent="0.3">
      <c r="A67" s="123" t="s">
        <v>249</v>
      </c>
      <c r="B67" s="124" t="s">
        <v>251</v>
      </c>
      <c r="C67" s="125">
        <v>40</v>
      </c>
      <c r="D67" s="134">
        <v>0.78</v>
      </c>
      <c r="E67" s="140">
        <f>SUM(C67*D67)</f>
        <v>31.200000000000003</v>
      </c>
      <c r="F67" s="128">
        <v>70933</v>
      </c>
      <c r="G67" s="129">
        <f>SUM(F67-F61)</f>
        <v>786</v>
      </c>
      <c r="H67" s="123"/>
      <c r="I67" s="130"/>
      <c r="K67" s="130"/>
      <c r="M67" s="141">
        <f>SUM(E67,I67,K67)</f>
        <v>31.200000000000003</v>
      </c>
      <c r="P67" s="139"/>
    </row>
    <row r="68" spans="1:16" s="124" customFormat="1" ht="13" x14ac:dyDescent="0.3">
      <c r="A68" s="132" t="s">
        <v>250</v>
      </c>
      <c r="B68" s="124" t="s">
        <v>252</v>
      </c>
      <c r="C68" s="125">
        <v>51.11</v>
      </c>
      <c r="D68" s="134">
        <v>0.82199999999999995</v>
      </c>
      <c r="E68" s="140">
        <f>SUM(C68*D68)</f>
        <v>42.012419999999999</v>
      </c>
      <c r="F68" s="128">
        <v>71363</v>
      </c>
      <c r="G68" s="129">
        <f>SUM(F68-F67)</f>
        <v>430</v>
      </c>
      <c r="H68" s="123"/>
      <c r="I68" s="130"/>
      <c r="K68" s="127"/>
      <c r="M68" s="141">
        <f>SUM(E68,I68,K68)</f>
        <v>42.012419999999999</v>
      </c>
      <c r="P68" s="139"/>
    </row>
    <row r="69" spans="1:16" s="37" customFormat="1" ht="13" x14ac:dyDescent="0.3">
      <c r="A69" s="36" t="s">
        <v>253</v>
      </c>
      <c r="C69" s="95">
        <f>SUM(C67:C68)</f>
        <v>91.11</v>
      </c>
      <c r="D69" s="38"/>
      <c r="E69" s="52">
        <f>SUM(E67:E68)</f>
        <v>73.212420000000009</v>
      </c>
      <c r="F69" s="88"/>
      <c r="G69" s="100">
        <f>SUM(G67:G68)</f>
        <v>1216</v>
      </c>
      <c r="H69" s="43"/>
      <c r="I69" s="53">
        <f>SUM(I67:I68)</f>
        <v>0</v>
      </c>
      <c r="K69" s="53">
        <f>SUM(K67:K68)</f>
        <v>0</v>
      </c>
      <c r="M69" s="57">
        <f>SUM(M67:M68)</f>
        <v>73.212420000000009</v>
      </c>
      <c r="N69" s="64">
        <v>73</v>
      </c>
      <c r="O69" s="29">
        <v>1</v>
      </c>
      <c r="P69" s="293">
        <v>73.209999999999994</v>
      </c>
    </row>
    <row r="70" spans="1:16" s="111" customFormat="1" ht="13" x14ac:dyDescent="0.3">
      <c r="A70" s="110"/>
      <c r="C70" s="112"/>
      <c r="D70" s="113"/>
      <c r="E70" s="114"/>
      <c r="F70" s="115"/>
      <c r="G70" s="116"/>
      <c r="H70" s="110"/>
      <c r="I70" s="117"/>
      <c r="K70" s="117"/>
      <c r="M70" s="118"/>
      <c r="P70" s="138"/>
    </row>
    <row r="71" spans="1:16" s="124" customFormat="1" ht="13" x14ac:dyDescent="0.3">
      <c r="A71" s="132" t="s">
        <v>254</v>
      </c>
      <c r="B71" s="124" t="s">
        <v>255</v>
      </c>
      <c r="C71" s="125">
        <v>26.28</v>
      </c>
      <c r="D71" s="146">
        <v>8560</v>
      </c>
      <c r="E71" s="147">
        <f>SUM(C71*D71)</f>
        <v>224956.80000000002</v>
      </c>
      <c r="F71" s="128">
        <v>71762</v>
      </c>
      <c r="G71" s="129">
        <f>SUM(F71-F68)</f>
        <v>399</v>
      </c>
      <c r="H71" s="123"/>
      <c r="I71" s="130"/>
      <c r="K71" s="127"/>
      <c r="M71" s="141">
        <f>SUM(E71,I71,K71)</f>
        <v>224956.80000000002</v>
      </c>
      <c r="P71" s="138"/>
    </row>
    <row r="72" spans="1:16" s="37" customFormat="1" ht="13" x14ac:dyDescent="0.3">
      <c r="A72" s="36" t="s">
        <v>256</v>
      </c>
      <c r="C72" s="95">
        <f>SUM(C71)</f>
        <v>26.28</v>
      </c>
      <c r="D72" s="38"/>
      <c r="E72" s="75">
        <f>SUM(E71)</f>
        <v>224956.80000000002</v>
      </c>
      <c r="F72" s="88"/>
      <c r="G72" s="100">
        <f>SUM(G71)</f>
        <v>399</v>
      </c>
      <c r="H72" s="43"/>
      <c r="I72" s="53">
        <v>0</v>
      </c>
      <c r="K72" s="53">
        <v>0</v>
      </c>
      <c r="M72" s="57">
        <f>SUM(M71)</f>
        <v>224956.80000000002</v>
      </c>
      <c r="N72" s="64">
        <v>69</v>
      </c>
      <c r="O72" s="148">
        <v>2.9999999999999997E-4</v>
      </c>
      <c r="P72" s="293">
        <v>67.5</v>
      </c>
    </row>
    <row r="73" spans="1:16" s="37" customFormat="1" ht="13" x14ac:dyDescent="0.3">
      <c r="A73" s="36"/>
      <c r="C73" s="95"/>
      <c r="D73" s="38"/>
      <c r="E73" s="145"/>
      <c r="F73" s="88"/>
      <c r="G73" s="100"/>
      <c r="H73" s="43"/>
      <c r="I73" s="53"/>
      <c r="K73" s="53"/>
      <c r="M73" s="57"/>
      <c r="N73" s="58"/>
      <c r="O73" s="29"/>
      <c r="P73" s="138"/>
    </row>
    <row r="74" spans="1:16" s="124" customFormat="1" ht="13" x14ac:dyDescent="0.3">
      <c r="A74" s="132" t="s">
        <v>151</v>
      </c>
      <c r="B74" s="124" t="s">
        <v>257</v>
      </c>
      <c r="C74" s="133"/>
      <c r="D74" s="134"/>
      <c r="E74" s="127">
        <v>0</v>
      </c>
      <c r="F74" s="128"/>
      <c r="G74" s="135"/>
      <c r="H74" s="123">
        <v>4.5</v>
      </c>
      <c r="I74" s="141">
        <v>90000</v>
      </c>
      <c r="K74" s="127"/>
      <c r="M74" s="141">
        <f>SUM(E74,I74,K74)</f>
        <v>90000</v>
      </c>
      <c r="P74" s="138"/>
    </row>
    <row r="75" spans="1:16" s="124" customFormat="1" ht="13" x14ac:dyDescent="0.3">
      <c r="A75" s="132" t="s">
        <v>258</v>
      </c>
      <c r="B75" s="124" t="s">
        <v>259</v>
      </c>
      <c r="C75" s="125">
        <v>18.399999999999999</v>
      </c>
      <c r="D75" s="146">
        <v>8800</v>
      </c>
      <c r="E75" s="149">
        <f>SUM(C75*D75)</f>
        <v>161920</v>
      </c>
      <c r="F75" s="128">
        <v>72354</v>
      </c>
      <c r="G75" s="129">
        <f>SUM(F75-F71)</f>
        <v>592</v>
      </c>
      <c r="H75" s="123"/>
      <c r="I75" s="130"/>
      <c r="K75" s="127"/>
      <c r="M75" s="141">
        <f>SUM(E75,I75,K75)</f>
        <v>161920</v>
      </c>
      <c r="P75" s="138"/>
    </row>
    <row r="76" spans="1:16" s="37" customFormat="1" ht="13" x14ac:dyDescent="0.3">
      <c r="A76" s="36" t="s">
        <v>260</v>
      </c>
      <c r="C76" s="95">
        <f>SUM(C74)</f>
        <v>0</v>
      </c>
      <c r="D76" s="38"/>
      <c r="E76" s="75">
        <f>SUM(E74:E75)</f>
        <v>161920</v>
      </c>
      <c r="F76" s="88"/>
      <c r="G76" s="100">
        <f>SUM(G74:G75)</f>
        <v>592</v>
      </c>
      <c r="H76" s="43"/>
      <c r="I76" s="57">
        <f>SUM(I74:I75)</f>
        <v>90000</v>
      </c>
      <c r="K76" s="53">
        <v>0</v>
      </c>
      <c r="M76" s="57">
        <f>SUM(M74:M75)</f>
        <v>251920</v>
      </c>
      <c r="N76" s="64">
        <v>78.45</v>
      </c>
      <c r="O76" s="148">
        <v>2.9999999999999997E-4</v>
      </c>
      <c r="P76" s="293">
        <v>48.6</v>
      </c>
    </row>
    <row r="77" spans="1:16" s="111" customFormat="1" ht="13" x14ac:dyDescent="0.3">
      <c r="A77" s="119"/>
      <c r="C77" s="120"/>
      <c r="D77" s="121"/>
      <c r="E77" s="114"/>
      <c r="F77" s="115"/>
      <c r="G77" s="122"/>
      <c r="H77" s="110"/>
      <c r="I77" s="117"/>
      <c r="K77" s="114"/>
      <c r="M77" s="118"/>
      <c r="P77" s="138"/>
    </row>
    <row r="78" spans="1:16" s="20" customFormat="1" x14ac:dyDescent="0.35">
      <c r="A78" s="77" t="s">
        <v>177</v>
      </c>
      <c r="B78" s="26"/>
      <c r="C78" s="22"/>
      <c r="D78" s="71"/>
      <c r="E78" s="74"/>
      <c r="F78" s="89"/>
      <c r="G78" s="74">
        <f>SUM(G7,G11,G15,G21,G25,G32,G36,G40,G45,G49,G52,G55,G58,G62,G65,G69,G72,G76,)</f>
        <v>19821</v>
      </c>
      <c r="H78" s="71"/>
      <c r="I78" s="144"/>
      <c r="J78" s="26"/>
      <c r="K78" s="69"/>
      <c r="L78" s="26"/>
      <c r="M78" s="74"/>
      <c r="N78" s="76">
        <f>SUM(N7,N11,N15,N21,N25,N32,N36,N40,N45,N49,N52,N55,N58,N62,N65,N69,N72,N76)</f>
        <v>3853.1</v>
      </c>
      <c r="P78" s="294">
        <v>2168.4</v>
      </c>
    </row>
    <row r="79" spans="1:16" x14ac:dyDescent="0.35">
      <c r="C79" s="99"/>
      <c r="E79" s="15"/>
      <c r="G79" s="99"/>
      <c r="M79" s="15"/>
    </row>
    <row r="81" spans="1:16" s="20" customFormat="1" x14ac:dyDescent="0.35">
      <c r="A81" s="77" t="s">
        <v>367</v>
      </c>
      <c r="B81" s="26"/>
      <c r="C81" s="22"/>
      <c r="D81" s="71"/>
      <c r="E81" s="74"/>
      <c r="F81" s="89"/>
      <c r="G81" s="74">
        <v>64772</v>
      </c>
      <c r="H81" s="71"/>
      <c r="I81" s="144"/>
      <c r="J81" s="26"/>
      <c r="K81" s="69"/>
      <c r="L81" s="26"/>
      <c r="M81" s="74"/>
      <c r="N81" s="76">
        <v>10397</v>
      </c>
      <c r="P81" s="294"/>
    </row>
  </sheetData>
  <printOptions gridLines="1"/>
  <pageMargins left="0.31496062992125984" right="0.31496062992125984" top="0.39370078740157483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topLeftCell="A81" zoomScaleNormal="100" workbookViewId="0">
      <selection activeCell="J1" sqref="J1"/>
    </sheetView>
  </sheetViews>
  <sheetFormatPr baseColWidth="10" defaultColWidth="10.6328125" defaultRowHeight="14.5" x14ac:dyDescent="0.35"/>
  <cols>
    <col min="1" max="1" width="6.453125" style="10" customWidth="1"/>
    <col min="2" max="2" width="18.90625" style="10" customWidth="1"/>
    <col min="3" max="3" width="5.81640625" style="11" customWidth="1"/>
    <col min="4" max="4" width="5.1796875" style="11" customWidth="1"/>
    <col min="5" max="5" width="7.6328125" style="12" customWidth="1"/>
    <col min="6" max="6" width="8.6328125" style="13" customWidth="1"/>
    <col min="7" max="7" width="8.26953125" style="13" customWidth="1"/>
    <col min="8" max="8" width="6.453125" style="11" customWidth="1"/>
    <col min="9" max="9" width="6.26953125" style="16" customWidth="1"/>
    <col min="10" max="10" width="22.90625" style="10" customWidth="1"/>
    <col min="11" max="11" width="8.90625" style="15" customWidth="1"/>
    <col min="12" max="12" width="2.6328125" style="10" customWidth="1"/>
    <col min="13" max="13" width="9.36328125" style="16" customWidth="1"/>
    <col min="14" max="14" width="9.90625" style="10" customWidth="1"/>
    <col min="15" max="15" width="5.6328125" style="10" customWidth="1"/>
    <col min="16" max="16384" width="10.6328125" style="10"/>
  </cols>
  <sheetData>
    <row r="1" spans="1:16" ht="21" x14ac:dyDescent="0.5">
      <c r="A1" s="9" t="s">
        <v>3</v>
      </c>
      <c r="H1" s="67"/>
      <c r="I1" s="14"/>
    </row>
    <row r="2" spans="1:16" ht="14.25" customHeight="1" x14ac:dyDescent="0.35">
      <c r="A2" s="17"/>
      <c r="B2" s="18"/>
      <c r="C2" s="19"/>
      <c r="D2" s="18"/>
    </row>
    <row r="3" spans="1:16" x14ac:dyDescent="0.35">
      <c r="A3" s="20" t="s">
        <v>0</v>
      </c>
      <c r="B3" s="20" t="s">
        <v>1</v>
      </c>
      <c r="C3" s="19" t="s">
        <v>8</v>
      </c>
      <c r="F3" s="21" t="s">
        <v>13</v>
      </c>
      <c r="G3" s="21" t="s">
        <v>6</v>
      </c>
      <c r="H3" s="19" t="s">
        <v>9</v>
      </c>
      <c r="J3" s="20" t="s">
        <v>36</v>
      </c>
      <c r="K3" s="22" t="s">
        <v>12</v>
      </c>
      <c r="L3" s="20"/>
      <c r="M3" s="23" t="s">
        <v>12</v>
      </c>
      <c r="N3" s="24" t="s">
        <v>2</v>
      </c>
      <c r="O3" s="20" t="s">
        <v>63</v>
      </c>
      <c r="P3" s="20" t="s">
        <v>366</v>
      </c>
    </row>
    <row r="4" spans="1:16" x14ac:dyDescent="0.35">
      <c r="A4" s="20"/>
      <c r="B4" s="20"/>
      <c r="C4" s="19" t="s">
        <v>72</v>
      </c>
      <c r="D4" s="19" t="s">
        <v>7</v>
      </c>
      <c r="E4" s="22" t="s">
        <v>12</v>
      </c>
      <c r="F4" s="25"/>
      <c r="H4" s="19" t="s">
        <v>72</v>
      </c>
      <c r="I4" s="71" t="s">
        <v>12</v>
      </c>
      <c r="J4" s="20"/>
      <c r="K4" s="22"/>
      <c r="L4" s="20"/>
      <c r="M4" s="23"/>
      <c r="N4" s="20"/>
    </row>
    <row r="5" spans="1:16" x14ac:dyDescent="0.35">
      <c r="A5" s="27" t="s">
        <v>4</v>
      </c>
      <c r="B5" s="27" t="s">
        <v>5</v>
      </c>
      <c r="C5" s="28">
        <v>114</v>
      </c>
      <c r="D5" s="29">
        <v>0.95799999999999996</v>
      </c>
      <c r="E5" s="30">
        <f t="shared" ref="E5:E10" si="0">SUM(C5*D5)</f>
        <v>109.21199999999999</v>
      </c>
      <c r="F5" s="31">
        <v>7600</v>
      </c>
      <c r="G5" s="25">
        <v>0</v>
      </c>
      <c r="H5" s="28">
        <v>19</v>
      </c>
      <c r="I5" s="32">
        <v>28</v>
      </c>
      <c r="J5" s="20"/>
      <c r="K5" s="22"/>
      <c r="L5" s="20"/>
      <c r="M5" s="33">
        <f t="shared" ref="M5:M10" si="1">SUM(E5,I5)</f>
        <v>137.21199999999999</v>
      </c>
      <c r="N5" s="20"/>
    </row>
    <row r="6" spans="1:16" x14ac:dyDescent="0.35">
      <c r="A6" s="27" t="s">
        <v>10</v>
      </c>
      <c r="B6" s="27" t="s">
        <v>11</v>
      </c>
      <c r="C6" s="28">
        <v>121</v>
      </c>
      <c r="D6" s="29">
        <v>0.96799999999999997</v>
      </c>
      <c r="E6" s="30">
        <f t="shared" si="0"/>
        <v>117.128</v>
      </c>
      <c r="F6" s="31">
        <v>8475</v>
      </c>
      <c r="G6" s="13">
        <f>SUM(F6-F5)</f>
        <v>875</v>
      </c>
      <c r="H6" s="19"/>
      <c r="J6" s="20"/>
      <c r="K6" s="22"/>
      <c r="L6" s="20"/>
      <c r="M6" s="33">
        <f t="shared" si="1"/>
        <v>117.128</v>
      </c>
      <c r="N6" s="20"/>
    </row>
    <row r="7" spans="1:16" x14ac:dyDescent="0.35">
      <c r="A7" s="27" t="s">
        <v>14</v>
      </c>
      <c r="B7" s="27" t="s">
        <v>15</v>
      </c>
      <c r="C7" s="28">
        <v>116</v>
      </c>
      <c r="D7" s="29">
        <v>1.198</v>
      </c>
      <c r="E7" s="30">
        <f t="shared" si="0"/>
        <v>138.96799999999999</v>
      </c>
      <c r="F7" s="31">
        <v>9280</v>
      </c>
      <c r="G7" s="13">
        <f>SUM(F7-F6)</f>
        <v>805</v>
      </c>
      <c r="H7" s="19"/>
      <c r="J7" s="20"/>
      <c r="K7" s="22"/>
      <c r="L7" s="20"/>
      <c r="M7" s="33">
        <f t="shared" si="1"/>
        <v>138.96799999999999</v>
      </c>
      <c r="N7" s="20"/>
    </row>
    <row r="8" spans="1:16" x14ac:dyDescent="0.35">
      <c r="A8" s="27" t="s">
        <v>17</v>
      </c>
      <c r="B8" s="27" t="s">
        <v>16</v>
      </c>
      <c r="C8" s="28">
        <v>118</v>
      </c>
      <c r="D8" s="29">
        <v>1.1779999999999999</v>
      </c>
      <c r="E8" s="30">
        <f t="shared" si="0"/>
        <v>139.00399999999999</v>
      </c>
      <c r="F8" s="31">
        <v>10131</v>
      </c>
      <c r="G8" s="13">
        <f>SUM(F8-F7)</f>
        <v>851</v>
      </c>
      <c r="H8" s="19"/>
      <c r="J8" s="20"/>
      <c r="K8" s="22"/>
      <c r="L8" s="20"/>
      <c r="M8" s="33">
        <f t="shared" si="1"/>
        <v>139.00399999999999</v>
      </c>
      <c r="N8" s="20"/>
    </row>
    <row r="9" spans="1:16" x14ac:dyDescent="0.35">
      <c r="A9" s="27" t="s">
        <v>18</v>
      </c>
      <c r="B9" s="27" t="s">
        <v>20</v>
      </c>
      <c r="C9" s="28">
        <v>103</v>
      </c>
      <c r="D9" s="29">
        <v>1.2130000000000001</v>
      </c>
      <c r="E9" s="34">
        <f t="shared" si="0"/>
        <v>124.93900000000001</v>
      </c>
      <c r="F9" s="31">
        <v>10865</v>
      </c>
      <c r="G9" s="13">
        <f t="shared" ref="G9:G10" si="2">SUM(F9-F8)</f>
        <v>734</v>
      </c>
      <c r="H9" s="19"/>
      <c r="J9" s="20"/>
      <c r="K9" s="22"/>
      <c r="L9" s="20"/>
      <c r="M9" s="33">
        <f t="shared" si="1"/>
        <v>124.93900000000001</v>
      </c>
      <c r="N9" s="20"/>
    </row>
    <row r="10" spans="1:16" s="27" customFormat="1" x14ac:dyDescent="0.35">
      <c r="A10" s="27" t="s">
        <v>19</v>
      </c>
      <c r="B10" s="27" t="s">
        <v>21</v>
      </c>
      <c r="C10" s="35">
        <v>116</v>
      </c>
      <c r="D10" s="29">
        <v>1.226</v>
      </c>
      <c r="E10" s="34">
        <f t="shared" si="0"/>
        <v>142.21600000000001</v>
      </c>
      <c r="F10" s="31">
        <v>11683</v>
      </c>
      <c r="G10" s="13">
        <f t="shared" si="2"/>
        <v>818</v>
      </c>
      <c r="H10" s="35"/>
      <c r="I10" s="70"/>
      <c r="K10" s="34"/>
      <c r="M10" s="33">
        <f t="shared" si="1"/>
        <v>142.21600000000001</v>
      </c>
    </row>
    <row r="11" spans="1:16" s="37" customFormat="1" ht="13" x14ac:dyDescent="0.3">
      <c r="A11" s="36" t="s">
        <v>62</v>
      </c>
      <c r="C11" s="38">
        <f>SUM(C5:C10)</f>
        <v>688</v>
      </c>
      <c r="D11" s="38"/>
      <c r="E11" s="23">
        <f>SUM(E5:E10)</f>
        <v>771.46699999999998</v>
      </c>
      <c r="F11" s="39"/>
      <c r="G11" s="40">
        <f>SUM(G5:G10)</f>
        <v>4083</v>
      </c>
      <c r="H11" s="43"/>
      <c r="I11" s="41">
        <f>SUM(I5:I10)</f>
        <v>28</v>
      </c>
      <c r="K11" s="53">
        <f>SUM(K5:K10)</f>
        <v>0</v>
      </c>
      <c r="M11" s="42">
        <f>SUM(M5:M10)</f>
        <v>799.46699999999998</v>
      </c>
      <c r="N11" s="62">
        <v>628</v>
      </c>
      <c r="O11" s="35">
        <v>0.78600000000000003</v>
      </c>
      <c r="P11" s="292">
        <v>606.37</v>
      </c>
    </row>
    <row r="12" spans="1:16" s="37" customFormat="1" ht="13" x14ac:dyDescent="0.3">
      <c r="A12" s="36"/>
      <c r="C12" s="43"/>
      <c r="D12" s="38"/>
      <c r="E12" s="23"/>
      <c r="F12" s="39"/>
      <c r="G12" s="44"/>
      <c r="H12" s="43"/>
      <c r="I12" s="45"/>
      <c r="K12" s="23"/>
      <c r="M12" s="42"/>
    </row>
    <row r="13" spans="1:16" s="27" customFormat="1" x14ac:dyDescent="0.35">
      <c r="A13" s="46" t="s">
        <v>22</v>
      </c>
      <c r="B13" s="27" t="s">
        <v>23</v>
      </c>
      <c r="C13" s="35">
        <v>68</v>
      </c>
      <c r="D13" s="29">
        <v>1.391</v>
      </c>
      <c r="E13" s="30">
        <f t="shared" ref="E13:E23" si="3">SUM(C13*D13)</f>
        <v>94.587999999999994</v>
      </c>
      <c r="F13" s="47">
        <v>12191</v>
      </c>
      <c r="G13" s="48">
        <f>SUM(F13-F10)</f>
        <v>508</v>
      </c>
      <c r="H13" s="35"/>
      <c r="I13" s="49"/>
      <c r="K13" s="34"/>
      <c r="M13" s="33">
        <f t="shared" ref="M13:M18" si="4">SUM(E13,I13)</f>
        <v>94.587999999999994</v>
      </c>
    </row>
    <row r="14" spans="1:16" s="27" customFormat="1" x14ac:dyDescent="0.35">
      <c r="A14" s="46" t="s">
        <v>24</v>
      </c>
      <c r="B14" s="27" t="s">
        <v>25</v>
      </c>
      <c r="C14" s="35">
        <v>50</v>
      </c>
      <c r="D14" s="29">
        <v>1.272</v>
      </c>
      <c r="E14" s="30">
        <f t="shared" si="3"/>
        <v>63.6</v>
      </c>
      <c r="F14" s="47">
        <v>12575</v>
      </c>
      <c r="G14" s="48">
        <f t="shared" ref="G14:G23" si="5">SUM(F14-F13)</f>
        <v>384</v>
      </c>
      <c r="H14" s="35"/>
      <c r="I14" s="49"/>
      <c r="K14" s="34"/>
      <c r="M14" s="33">
        <f t="shared" si="4"/>
        <v>63.6</v>
      </c>
    </row>
    <row r="15" spans="1:16" s="27" customFormat="1" x14ac:dyDescent="0.35">
      <c r="A15" s="46" t="s">
        <v>26</v>
      </c>
      <c r="B15" s="27" t="s">
        <v>27</v>
      </c>
      <c r="C15" s="35">
        <v>77</v>
      </c>
      <c r="D15" s="29">
        <v>1.292</v>
      </c>
      <c r="E15" s="30">
        <f t="shared" si="3"/>
        <v>99.484000000000009</v>
      </c>
      <c r="F15" s="47">
        <v>13184</v>
      </c>
      <c r="G15" s="48">
        <f t="shared" si="5"/>
        <v>609</v>
      </c>
      <c r="H15" s="35"/>
      <c r="I15" s="49"/>
      <c r="K15" s="34"/>
      <c r="M15" s="33">
        <f t="shared" si="4"/>
        <v>99.484000000000009</v>
      </c>
    </row>
    <row r="16" spans="1:16" s="27" customFormat="1" x14ac:dyDescent="0.35">
      <c r="A16" s="46" t="s">
        <v>28</v>
      </c>
      <c r="B16" s="27" t="s">
        <v>29</v>
      </c>
      <c r="C16" s="35">
        <v>123</v>
      </c>
      <c r="D16" s="29">
        <v>1.1000000000000001</v>
      </c>
      <c r="E16" s="30">
        <f t="shared" si="3"/>
        <v>135.30000000000001</v>
      </c>
      <c r="F16" s="47">
        <v>14131</v>
      </c>
      <c r="G16" s="48">
        <f t="shared" si="5"/>
        <v>947</v>
      </c>
      <c r="H16" s="35"/>
      <c r="I16" s="70"/>
      <c r="K16" s="34"/>
      <c r="M16" s="33">
        <f t="shared" si="4"/>
        <v>135.30000000000001</v>
      </c>
    </row>
    <row r="17" spans="1:16" x14ac:dyDescent="0.35">
      <c r="A17" s="46" t="s">
        <v>30</v>
      </c>
      <c r="B17" s="27" t="s">
        <v>31</v>
      </c>
      <c r="C17" s="35">
        <v>110</v>
      </c>
      <c r="D17" s="29">
        <v>1.07</v>
      </c>
      <c r="E17" s="30">
        <f t="shared" si="3"/>
        <v>117.7</v>
      </c>
      <c r="F17" s="47">
        <v>14947</v>
      </c>
      <c r="G17" s="48">
        <f t="shared" si="5"/>
        <v>816</v>
      </c>
      <c r="M17" s="33">
        <f t="shared" si="4"/>
        <v>117.7</v>
      </c>
    </row>
    <row r="18" spans="1:16" s="27" customFormat="1" x14ac:dyDescent="0.35">
      <c r="A18" s="46" t="s">
        <v>32</v>
      </c>
      <c r="B18" s="27" t="s">
        <v>33</v>
      </c>
      <c r="C18" s="35">
        <v>110</v>
      </c>
      <c r="D18" s="29">
        <v>1.149</v>
      </c>
      <c r="E18" s="34">
        <f t="shared" si="3"/>
        <v>126.39</v>
      </c>
      <c r="F18" s="47">
        <v>15787</v>
      </c>
      <c r="G18" s="48">
        <f t="shared" si="5"/>
        <v>840</v>
      </c>
      <c r="H18" s="35"/>
      <c r="I18" s="70"/>
      <c r="K18" s="34"/>
      <c r="M18" s="33">
        <f t="shared" si="4"/>
        <v>126.39</v>
      </c>
    </row>
    <row r="19" spans="1:16" s="27" customFormat="1" x14ac:dyDescent="0.35">
      <c r="A19" s="46" t="s">
        <v>34</v>
      </c>
      <c r="B19" s="27" t="s">
        <v>35</v>
      </c>
      <c r="C19" s="35">
        <v>122</v>
      </c>
      <c r="D19" s="29">
        <v>1.0389999999999999</v>
      </c>
      <c r="E19" s="34">
        <f t="shared" si="3"/>
        <v>126.758</v>
      </c>
      <c r="F19" s="47">
        <v>16632</v>
      </c>
      <c r="G19" s="48">
        <f t="shared" si="5"/>
        <v>845</v>
      </c>
      <c r="H19" s="35"/>
      <c r="I19" s="70"/>
      <c r="J19" s="50" t="s">
        <v>37</v>
      </c>
      <c r="K19" s="30">
        <v>50</v>
      </c>
      <c r="L19" s="50"/>
      <c r="M19" s="33">
        <f t="shared" ref="M19:M23" si="6">SUM(E19,I19,K19)</f>
        <v>176.75799999999998</v>
      </c>
    </row>
    <row r="20" spans="1:16" s="27" customFormat="1" x14ac:dyDescent="0.35">
      <c r="A20" s="51" t="s">
        <v>38</v>
      </c>
      <c r="B20" s="27" t="s">
        <v>39</v>
      </c>
      <c r="C20" s="35">
        <v>66</v>
      </c>
      <c r="D20" s="29">
        <v>0.95899999999999996</v>
      </c>
      <c r="E20" s="30">
        <f t="shared" si="3"/>
        <v>63.293999999999997</v>
      </c>
      <c r="F20" s="47">
        <v>17130</v>
      </c>
      <c r="G20" s="48">
        <f t="shared" si="5"/>
        <v>498</v>
      </c>
      <c r="H20" s="35"/>
      <c r="I20" s="70"/>
      <c r="K20" s="34"/>
      <c r="M20" s="33">
        <f t="shared" si="6"/>
        <v>63.293999999999997</v>
      </c>
    </row>
    <row r="21" spans="1:16" s="27" customFormat="1" x14ac:dyDescent="0.35">
      <c r="A21" s="46" t="s">
        <v>40</v>
      </c>
      <c r="B21" s="27" t="s">
        <v>41</v>
      </c>
      <c r="C21" s="35">
        <v>98</v>
      </c>
      <c r="D21" s="29">
        <v>0.98899999999999999</v>
      </c>
      <c r="E21" s="30">
        <f t="shared" si="3"/>
        <v>96.921999999999997</v>
      </c>
      <c r="F21" s="31">
        <v>17807</v>
      </c>
      <c r="G21" s="48">
        <f t="shared" si="5"/>
        <v>677</v>
      </c>
      <c r="H21" s="35"/>
      <c r="I21" s="70"/>
      <c r="K21" s="34"/>
      <c r="M21" s="33">
        <f t="shared" si="6"/>
        <v>96.921999999999997</v>
      </c>
    </row>
    <row r="22" spans="1:16" s="27" customFormat="1" x14ac:dyDescent="0.35">
      <c r="A22" s="46" t="s">
        <v>42</v>
      </c>
      <c r="B22" s="27" t="s">
        <v>43</v>
      </c>
      <c r="C22" s="35">
        <v>108</v>
      </c>
      <c r="D22" s="29">
        <v>0.999</v>
      </c>
      <c r="E22" s="30">
        <f t="shared" si="3"/>
        <v>107.892</v>
      </c>
      <c r="F22" s="31">
        <v>18583</v>
      </c>
      <c r="G22" s="48">
        <f t="shared" si="5"/>
        <v>776</v>
      </c>
      <c r="H22" s="35"/>
      <c r="I22" s="70"/>
      <c r="K22" s="34"/>
      <c r="M22" s="33">
        <f t="shared" si="6"/>
        <v>107.892</v>
      </c>
    </row>
    <row r="23" spans="1:16" s="27" customFormat="1" x14ac:dyDescent="0.35">
      <c r="A23" s="46" t="s">
        <v>44</v>
      </c>
      <c r="B23" s="27" t="s">
        <v>45</v>
      </c>
      <c r="C23" s="35">
        <v>121</v>
      </c>
      <c r="D23" s="29">
        <v>1.0289999999999999</v>
      </c>
      <c r="E23" s="30">
        <f t="shared" si="3"/>
        <v>124.50899999999999</v>
      </c>
      <c r="F23" s="31">
        <v>19417</v>
      </c>
      <c r="G23" s="48">
        <f t="shared" si="5"/>
        <v>834</v>
      </c>
      <c r="H23" s="35"/>
      <c r="I23" s="70"/>
      <c r="J23" s="27" t="s">
        <v>46</v>
      </c>
      <c r="K23" s="34">
        <v>18.75</v>
      </c>
      <c r="M23" s="33">
        <f t="shared" si="6"/>
        <v>143.25899999999999</v>
      </c>
    </row>
    <row r="24" spans="1:16" s="37" customFormat="1" ht="13" x14ac:dyDescent="0.3">
      <c r="A24" s="36" t="s">
        <v>64</v>
      </c>
      <c r="C24" s="38">
        <f>SUM(C13:C23)</f>
        <v>1053</v>
      </c>
      <c r="D24" s="38"/>
      <c r="E24" s="52">
        <f>SUM(E13:E23)</f>
        <v>1156.4370000000001</v>
      </c>
      <c r="F24" s="39"/>
      <c r="G24" s="40">
        <f>SUM(G13:G23)</f>
        <v>7734</v>
      </c>
      <c r="H24" s="43"/>
      <c r="I24" s="41">
        <f>SUM(I13:I23)</f>
        <v>0</v>
      </c>
      <c r="K24" s="53">
        <f>SUM(K13:K23)</f>
        <v>68.75</v>
      </c>
      <c r="M24" s="75">
        <f>SUM(M13:M23)</f>
        <v>1225.1869999999999</v>
      </c>
      <c r="N24" s="63">
        <v>963</v>
      </c>
      <c r="O24" s="29">
        <v>0.78600000000000003</v>
      </c>
      <c r="P24" s="292">
        <v>908.95</v>
      </c>
    </row>
    <row r="25" spans="1:16" s="27" customFormat="1" ht="13" x14ac:dyDescent="0.3">
      <c r="A25" s="46"/>
      <c r="C25" s="35"/>
      <c r="D25" s="28"/>
      <c r="E25" s="34"/>
      <c r="F25" s="25"/>
      <c r="G25" s="54"/>
      <c r="H25" s="35"/>
      <c r="I25" s="70"/>
      <c r="K25" s="34"/>
      <c r="M25" s="34"/>
    </row>
    <row r="26" spans="1:16" s="27" customFormat="1" ht="13" x14ac:dyDescent="0.3">
      <c r="A26" s="46" t="s">
        <v>47</v>
      </c>
      <c r="B26" s="27" t="s">
        <v>48</v>
      </c>
      <c r="C26" s="35">
        <v>70</v>
      </c>
      <c r="D26" s="29">
        <v>1.095</v>
      </c>
      <c r="E26" s="34">
        <f>SUM(C26*D26)</f>
        <v>76.649999999999991</v>
      </c>
      <c r="F26" s="31">
        <v>20013</v>
      </c>
      <c r="G26" s="55">
        <f>SUM(F26-F23)</f>
        <v>596</v>
      </c>
      <c r="H26" s="35"/>
      <c r="I26" s="70"/>
      <c r="J26" s="27" t="s">
        <v>49</v>
      </c>
      <c r="K26" s="34">
        <v>36.630000000000003</v>
      </c>
      <c r="M26" s="33">
        <f t="shared" ref="M26:M33" si="7">SUM(E26,I26,K26)</f>
        <v>113.28</v>
      </c>
    </row>
    <row r="27" spans="1:16" s="27" customFormat="1" ht="13" x14ac:dyDescent="0.3">
      <c r="A27" s="46" t="s">
        <v>47</v>
      </c>
      <c r="B27" s="27" t="s">
        <v>48</v>
      </c>
      <c r="C27" s="35">
        <v>0</v>
      </c>
      <c r="D27" s="29">
        <v>0</v>
      </c>
      <c r="E27" s="34">
        <v>0</v>
      </c>
      <c r="F27" s="25">
        <v>0</v>
      </c>
      <c r="G27" s="54">
        <v>0</v>
      </c>
      <c r="H27" s="35"/>
      <c r="I27" s="70"/>
      <c r="J27" s="27" t="s">
        <v>50</v>
      </c>
      <c r="K27" s="30">
        <v>125</v>
      </c>
      <c r="M27" s="33">
        <f t="shared" si="7"/>
        <v>125</v>
      </c>
    </row>
    <row r="28" spans="1:16" s="27" customFormat="1" ht="13" x14ac:dyDescent="0.3">
      <c r="A28" s="46" t="s">
        <v>51</v>
      </c>
      <c r="B28" s="27" t="s">
        <v>52</v>
      </c>
      <c r="C28" s="35">
        <v>91</v>
      </c>
      <c r="D28" s="29">
        <v>1.28</v>
      </c>
      <c r="E28" s="34">
        <f t="shared" ref="E28:E33" si="8">SUM(C28*D28)</f>
        <v>116.48</v>
      </c>
      <c r="F28" s="31">
        <v>20606</v>
      </c>
      <c r="G28" s="55">
        <f>SUM(F28-F26)</f>
        <v>593</v>
      </c>
      <c r="H28" s="35"/>
      <c r="I28" s="70"/>
      <c r="K28" s="34"/>
      <c r="M28" s="33">
        <f t="shared" si="7"/>
        <v>116.48</v>
      </c>
    </row>
    <row r="29" spans="1:16" s="27" customFormat="1" ht="13" x14ac:dyDescent="0.3">
      <c r="A29" s="46" t="s">
        <v>53</v>
      </c>
      <c r="B29" s="27" t="s">
        <v>54</v>
      </c>
      <c r="C29" s="35">
        <v>95</v>
      </c>
      <c r="D29" s="29">
        <v>1.29</v>
      </c>
      <c r="E29" s="34">
        <f t="shared" si="8"/>
        <v>122.55</v>
      </c>
      <c r="F29" s="31">
        <v>21356</v>
      </c>
      <c r="G29" s="55">
        <f>SUM(F29-F28)</f>
        <v>750</v>
      </c>
      <c r="H29" s="35"/>
      <c r="I29" s="70"/>
      <c r="K29" s="34"/>
      <c r="M29" s="33">
        <f t="shared" si="7"/>
        <v>122.55</v>
      </c>
    </row>
    <row r="30" spans="1:16" s="27" customFormat="1" ht="13" x14ac:dyDescent="0.3">
      <c r="A30" s="46" t="s">
        <v>55</v>
      </c>
      <c r="B30" s="27" t="s">
        <v>56</v>
      </c>
      <c r="C30" s="35">
        <v>67</v>
      </c>
      <c r="D30" s="29">
        <v>1.129</v>
      </c>
      <c r="E30" s="30">
        <f t="shared" si="8"/>
        <v>75.643000000000001</v>
      </c>
      <c r="F30" s="31">
        <v>21849</v>
      </c>
      <c r="G30" s="55">
        <f>SUM(F30-F29)</f>
        <v>493</v>
      </c>
      <c r="H30" s="35"/>
      <c r="I30" s="70"/>
      <c r="J30" s="27" t="s">
        <v>57</v>
      </c>
      <c r="K30" s="30">
        <v>177</v>
      </c>
      <c r="M30" s="33">
        <f t="shared" si="7"/>
        <v>252.643</v>
      </c>
    </row>
    <row r="31" spans="1:16" s="27" customFormat="1" ht="13" x14ac:dyDescent="0.3">
      <c r="A31" s="46" t="s">
        <v>58</v>
      </c>
      <c r="B31" s="27" t="s">
        <v>59</v>
      </c>
      <c r="C31" s="35">
        <v>68</v>
      </c>
      <c r="D31" s="29">
        <v>1.1890000000000001</v>
      </c>
      <c r="E31" s="30">
        <f t="shared" si="8"/>
        <v>80.852000000000004</v>
      </c>
      <c r="F31" s="31">
        <v>22387</v>
      </c>
      <c r="G31" s="55">
        <f>SUM(F31-F30)</f>
        <v>538</v>
      </c>
      <c r="H31" s="35"/>
      <c r="I31" s="70"/>
      <c r="K31" s="34"/>
      <c r="M31" s="33">
        <f t="shared" si="7"/>
        <v>80.852000000000004</v>
      </c>
    </row>
    <row r="32" spans="1:16" s="27" customFormat="1" ht="13" x14ac:dyDescent="0.3">
      <c r="A32" s="46" t="s">
        <v>60</v>
      </c>
      <c r="B32" s="27" t="s">
        <v>61</v>
      </c>
      <c r="C32" s="35">
        <v>85</v>
      </c>
      <c r="D32" s="29">
        <v>1.5</v>
      </c>
      <c r="E32" s="30">
        <f t="shared" si="8"/>
        <v>127.5</v>
      </c>
      <c r="F32" s="31">
        <v>23092</v>
      </c>
      <c r="G32" s="55">
        <f>SUM(F32-F31)</f>
        <v>705</v>
      </c>
      <c r="H32" s="35"/>
      <c r="I32" s="70"/>
      <c r="K32" s="34"/>
      <c r="M32" s="33">
        <f t="shared" si="7"/>
        <v>127.5</v>
      </c>
    </row>
    <row r="33" spans="1:16" s="27" customFormat="1" ht="13" x14ac:dyDescent="0.3">
      <c r="A33" s="46" t="s">
        <v>65</v>
      </c>
      <c r="B33" s="27" t="s">
        <v>66</v>
      </c>
      <c r="C33" s="35">
        <v>91</v>
      </c>
      <c r="D33" s="29">
        <v>1.159</v>
      </c>
      <c r="E33" s="30">
        <f t="shared" si="8"/>
        <v>105.46900000000001</v>
      </c>
      <c r="F33" s="31">
        <v>23870</v>
      </c>
      <c r="G33" s="55">
        <f>SUM(F33-F32)</f>
        <v>778</v>
      </c>
      <c r="H33" s="35"/>
      <c r="I33" s="70"/>
      <c r="K33" s="34"/>
      <c r="M33" s="33">
        <f t="shared" si="7"/>
        <v>105.46900000000001</v>
      </c>
    </row>
    <row r="34" spans="1:16" s="37" customFormat="1" ht="13" x14ac:dyDescent="0.3">
      <c r="A34" s="36" t="s">
        <v>67</v>
      </c>
      <c r="C34" s="38">
        <f>SUM(C26:C33)</f>
        <v>567</v>
      </c>
      <c r="D34" s="38"/>
      <c r="E34" s="52">
        <f>SUM(E26:E33)</f>
        <v>705.14400000000001</v>
      </c>
      <c r="F34" s="39"/>
      <c r="G34" s="40">
        <f>SUM(G26:G33)</f>
        <v>4453</v>
      </c>
      <c r="H34" s="43"/>
      <c r="I34" s="41">
        <f>SUM(I23:I33)</f>
        <v>0</v>
      </c>
      <c r="K34" s="53">
        <f>SUM(K26:K33)</f>
        <v>338.63</v>
      </c>
      <c r="M34" s="75">
        <f>SUM(M26:M33)</f>
        <v>1043.7739999999999</v>
      </c>
      <c r="N34" s="63">
        <v>821</v>
      </c>
      <c r="O34" s="29">
        <v>0.78600000000000003</v>
      </c>
      <c r="P34" s="292">
        <v>554.24</v>
      </c>
    </row>
    <row r="35" spans="1:16" s="27" customFormat="1" ht="13" x14ac:dyDescent="0.3">
      <c r="A35" s="46"/>
      <c r="C35" s="35"/>
      <c r="D35" s="50"/>
      <c r="E35" s="34"/>
      <c r="F35" s="31"/>
      <c r="G35" s="55"/>
      <c r="H35" s="35"/>
      <c r="I35" s="70"/>
      <c r="K35" s="34"/>
      <c r="M35" s="33"/>
    </row>
    <row r="36" spans="1:16" s="27" customFormat="1" ht="13" x14ac:dyDescent="0.3">
      <c r="A36" s="46" t="s">
        <v>68</v>
      </c>
      <c r="B36" s="27" t="s">
        <v>69</v>
      </c>
      <c r="C36" s="35">
        <v>0</v>
      </c>
      <c r="D36" s="29">
        <v>0</v>
      </c>
      <c r="E36" s="30">
        <v>0</v>
      </c>
      <c r="F36" s="31">
        <v>24400</v>
      </c>
      <c r="G36" s="55">
        <v>0</v>
      </c>
      <c r="H36" s="35"/>
      <c r="I36" s="70"/>
      <c r="J36" s="27" t="s">
        <v>70</v>
      </c>
      <c r="K36" s="30">
        <v>54</v>
      </c>
      <c r="M36" s="33">
        <f t="shared" ref="M36:M38" si="9">SUM(E36,I36,K36)</f>
        <v>54</v>
      </c>
    </row>
    <row r="37" spans="1:16" s="27" customFormat="1" ht="13" x14ac:dyDescent="0.3">
      <c r="A37" s="46" t="s">
        <v>71</v>
      </c>
      <c r="B37" s="27" t="s">
        <v>69</v>
      </c>
      <c r="C37" s="50">
        <v>29.78</v>
      </c>
      <c r="D37" s="29">
        <v>2.74</v>
      </c>
      <c r="E37" s="30">
        <f t="shared" ref="E37" si="10">SUM(C37*D37)</f>
        <v>81.597200000000015</v>
      </c>
      <c r="F37" s="31">
        <v>24745</v>
      </c>
      <c r="G37" s="55">
        <f>SUM(F37-F33)</f>
        <v>875</v>
      </c>
      <c r="H37" s="35"/>
      <c r="I37" s="70"/>
      <c r="K37" s="34"/>
      <c r="M37" s="33">
        <f t="shared" si="9"/>
        <v>81.597200000000015</v>
      </c>
    </row>
    <row r="38" spans="1:16" s="27" customFormat="1" ht="13" x14ac:dyDescent="0.3">
      <c r="A38" s="46" t="s">
        <v>73</v>
      </c>
      <c r="B38" s="27" t="s">
        <v>74</v>
      </c>
      <c r="C38" s="50">
        <v>28.05</v>
      </c>
      <c r="D38" s="29">
        <v>2.669</v>
      </c>
      <c r="E38" s="30">
        <f t="shared" ref="E38" si="11">SUM(C38*D38)</f>
        <v>74.86545000000001</v>
      </c>
      <c r="F38" s="31">
        <v>25591</v>
      </c>
      <c r="G38" s="55">
        <f>SUM(F38-F37)</f>
        <v>846</v>
      </c>
      <c r="H38" s="35"/>
      <c r="I38" s="70"/>
      <c r="K38" s="34"/>
      <c r="M38" s="33">
        <f t="shared" si="9"/>
        <v>74.86545000000001</v>
      </c>
    </row>
    <row r="39" spans="1:16" s="37" customFormat="1" ht="13" x14ac:dyDescent="0.3">
      <c r="A39" s="37" t="s">
        <v>75</v>
      </c>
      <c r="C39" s="43">
        <f>SUM(C37:C38)</f>
        <v>57.83</v>
      </c>
      <c r="D39" s="43"/>
      <c r="E39" s="53">
        <f>SUM(E37:E38)</f>
        <v>156.46265000000002</v>
      </c>
      <c r="F39" s="39"/>
      <c r="G39" s="40">
        <f>SUM(G36:G38)</f>
        <v>1721</v>
      </c>
      <c r="H39" s="43"/>
      <c r="I39" s="41">
        <v>0</v>
      </c>
      <c r="K39" s="53">
        <f>SUM(K36:K38)</f>
        <v>54</v>
      </c>
      <c r="M39" s="42">
        <f>SUM(M36:M38)</f>
        <v>210.46265000000002</v>
      </c>
      <c r="N39" s="62">
        <v>204</v>
      </c>
      <c r="O39" s="29">
        <v>0.96799999999999997</v>
      </c>
      <c r="P39" s="292">
        <v>151.44999999999999</v>
      </c>
    </row>
    <row r="40" spans="1:16" s="27" customFormat="1" ht="13" x14ac:dyDescent="0.3">
      <c r="C40" s="35"/>
      <c r="D40" s="35"/>
      <c r="E40" s="34"/>
      <c r="F40" s="25"/>
      <c r="G40" s="25"/>
      <c r="H40" s="35"/>
      <c r="I40" s="70"/>
      <c r="K40" s="34"/>
      <c r="M40" s="34"/>
    </row>
    <row r="41" spans="1:16" s="27" customFormat="1" ht="13" x14ac:dyDescent="0.3">
      <c r="A41" s="46" t="s">
        <v>76</v>
      </c>
      <c r="B41" s="27" t="s">
        <v>77</v>
      </c>
      <c r="C41" s="28">
        <v>30.41</v>
      </c>
      <c r="D41" s="29">
        <v>2.57</v>
      </c>
      <c r="E41" s="30">
        <f t="shared" ref="E41:E42" si="12">SUM(C41*D41)</f>
        <v>78.153700000000001</v>
      </c>
      <c r="F41" s="31">
        <v>26526</v>
      </c>
      <c r="G41" s="55">
        <f>SUM(F41-F38)</f>
        <v>935</v>
      </c>
      <c r="H41" s="35"/>
      <c r="I41" s="70"/>
      <c r="K41" s="34"/>
      <c r="M41" s="33">
        <f t="shared" ref="M41:M42" si="13">SUM(E41,I41,K41)</f>
        <v>78.153700000000001</v>
      </c>
    </row>
    <row r="42" spans="1:16" s="27" customFormat="1" ht="13" x14ac:dyDescent="0.3">
      <c r="A42" s="27" t="s">
        <v>78</v>
      </c>
      <c r="B42" s="27" t="s">
        <v>79</v>
      </c>
      <c r="C42" s="28">
        <v>25.54</v>
      </c>
      <c r="D42" s="29">
        <v>2.899</v>
      </c>
      <c r="E42" s="30">
        <f t="shared" si="12"/>
        <v>74.040459999999996</v>
      </c>
      <c r="F42" s="31">
        <v>27312</v>
      </c>
      <c r="G42" s="55">
        <f>SUM(F42-F41)</f>
        <v>786</v>
      </c>
      <c r="H42" s="35">
        <v>1.5</v>
      </c>
      <c r="I42" s="32">
        <v>8</v>
      </c>
      <c r="K42" s="34"/>
      <c r="M42" s="33">
        <f t="shared" si="13"/>
        <v>82.040459999999996</v>
      </c>
    </row>
    <row r="43" spans="1:16" s="27" customFormat="1" ht="13" x14ac:dyDescent="0.3">
      <c r="A43" s="27" t="s">
        <v>81</v>
      </c>
      <c r="B43" s="27" t="s">
        <v>82</v>
      </c>
      <c r="C43" s="28">
        <v>25.95</v>
      </c>
      <c r="D43" s="29">
        <v>3.3</v>
      </c>
      <c r="E43" s="30">
        <f t="shared" ref="E43" si="14">SUM(C43*D43)</f>
        <v>85.634999999999991</v>
      </c>
      <c r="F43" s="31">
        <v>28101</v>
      </c>
      <c r="G43" s="55">
        <f>SUM(F43-F42)</f>
        <v>789</v>
      </c>
      <c r="H43" s="35"/>
      <c r="I43" s="70"/>
      <c r="K43" s="34"/>
      <c r="M43" s="33">
        <f t="shared" ref="M43" si="15">SUM(E43,I43,K43)</f>
        <v>85.634999999999991</v>
      </c>
      <c r="P43" s="292"/>
    </row>
    <row r="44" spans="1:16" s="37" customFormat="1" ht="13" x14ac:dyDescent="0.3">
      <c r="A44" s="37" t="s">
        <v>80</v>
      </c>
      <c r="C44" s="38">
        <f>SUM(C41:C43)</f>
        <v>81.900000000000006</v>
      </c>
      <c r="D44" s="43"/>
      <c r="E44" s="53">
        <f>SUM(E41:E43)</f>
        <v>237.82916</v>
      </c>
      <c r="F44" s="39"/>
      <c r="G44" s="44">
        <f>SUM(G41:G43)</f>
        <v>2510</v>
      </c>
      <c r="H44" s="43"/>
      <c r="I44" s="41">
        <f>SUM(I41:I43)</f>
        <v>8</v>
      </c>
      <c r="K44" s="53">
        <f>SUM(K41:K43)</f>
        <v>0</v>
      </c>
      <c r="M44" s="42">
        <f>SUM(M41:M43)</f>
        <v>245.82916</v>
      </c>
      <c r="N44" s="62">
        <v>238</v>
      </c>
      <c r="O44" s="29">
        <v>0.96799999999999997</v>
      </c>
      <c r="P44" s="292">
        <v>230.21</v>
      </c>
    </row>
    <row r="45" spans="1:16" s="27" customFormat="1" ht="13" x14ac:dyDescent="0.3">
      <c r="C45" s="35"/>
      <c r="D45" s="35"/>
      <c r="E45" s="34"/>
      <c r="F45" s="25"/>
      <c r="G45" s="25"/>
      <c r="H45" s="35"/>
      <c r="I45" s="70"/>
      <c r="K45" s="34"/>
      <c r="M45" s="34"/>
    </row>
    <row r="46" spans="1:16" s="27" customFormat="1" ht="13" x14ac:dyDescent="0.3">
      <c r="A46" s="35">
        <v>15.08</v>
      </c>
      <c r="B46" s="27" t="s">
        <v>56</v>
      </c>
      <c r="C46" s="35">
        <v>0</v>
      </c>
      <c r="D46" s="29">
        <v>0</v>
      </c>
      <c r="E46" s="30">
        <f>SUM(C46:D46)</f>
        <v>0</v>
      </c>
      <c r="F46" s="31">
        <v>28366</v>
      </c>
      <c r="G46" s="55">
        <v>0</v>
      </c>
      <c r="H46" s="35"/>
      <c r="I46" s="41"/>
      <c r="J46" s="27" t="s">
        <v>83</v>
      </c>
      <c r="K46" s="34">
        <v>256.79000000000002</v>
      </c>
      <c r="L46" s="35"/>
      <c r="M46" s="33">
        <f>SUM(K46:L46)</f>
        <v>256.79000000000002</v>
      </c>
    </row>
    <row r="47" spans="1:16" s="27" customFormat="1" ht="13" x14ac:dyDescent="0.3">
      <c r="A47" s="27" t="s">
        <v>84</v>
      </c>
      <c r="B47" s="27" t="s">
        <v>85</v>
      </c>
      <c r="C47" s="28">
        <v>89.9</v>
      </c>
      <c r="D47" s="29">
        <v>1.2889999999999999</v>
      </c>
      <c r="E47" s="30">
        <f>SUM(C47*D47)</f>
        <v>115.8811</v>
      </c>
      <c r="F47" s="31">
        <v>28783</v>
      </c>
      <c r="G47" s="25">
        <v>682</v>
      </c>
      <c r="H47" s="35"/>
      <c r="I47" s="70"/>
      <c r="K47" s="34"/>
      <c r="M47" s="33">
        <f t="shared" ref="M47:M48" si="16">SUM(E47,I47,K47)</f>
        <v>115.8811</v>
      </c>
    </row>
    <row r="48" spans="1:16" s="27" customFormat="1" ht="13" x14ac:dyDescent="0.3">
      <c r="A48" s="27" t="s">
        <v>86</v>
      </c>
      <c r="B48" s="27" t="s">
        <v>87</v>
      </c>
      <c r="C48" s="28">
        <v>105.28</v>
      </c>
      <c r="D48" s="29">
        <v>1.1200000000000001</v>
      </c>
      <c r="E48" s="30">
        <f>SUM(C48*D48)</f>
        <v>117.91360000000002</v>
      </c>
      <c r="F48" s="31">
        <v>29611</v>
      </c>
      <c r="G48" s="25">
        <v>828</v>
      </c>
      <c r="H48" s="35"/>
      <c r="I48" s="70"/>
      <c r="K48" s="34"/>
      <c r="M48" s="33">
        <f t="shared" si="16"/>
        <v>117.91360000000002</v>
      </c>
    </row>
    <row r="49" spans="1:16" s="27" customFormat="1" ht="13" x14ac:dyDescent="0.3">
      <c r="A49" s="35" t="s">
        <v>90</v>
      </c>
      <c r="B49" s="27" t="s">
        <v>88</v>
      </c>
      <c r="C49" s="28">
        <v>116</v>
      </c>
      <c r="D49" s="29">
        <v>1.099</v>
      </c>
      <c r="E49" s="30">
        <f t="shared" ref="E49:E53" si="17">SUM(C49*D49)</f>
        <v>127.48399999999999</v>
      </c>
      <c r="F49" s="31">
        <v>30528</v>
      </c>
      <c r="G49" s="25">
        <v>916</v>
      </c>
      <c r="H49" s="35"/>
      <c r="I49" s="70"/>
      <c r="K49" s="34"/>
      <c r="M49" s="33">
        <f t="shared" ref="M49:M53" si="18">SUM(E49,I49,K49)</f>
        <v>127.48399999999999</v>
      </c>
    </row>
    <row r="50" spans="1:16" s="27" customFormat="1" ht="13" x14ac:dyDescent="0.3">
      <c r="A50" s="35" t="s">
        <v>91</v>
      </c>
      <c r="B50" s="27" t="s">
        <v>89</v>
      </c>
      <c r="C50" s="28">
        <v>112</v>
      </c>
      <c r="D50" s="29">
        <v>1.089</v>
      </c>
      <c r="E50" s="30">
        <f t="shared" si="17"/>
        <v>121.96799999999999</v>
      </c>
      <c r="F50" s="31">
        <v>31480</v>
      </c>
      <c r="G50" s="25">
        <v>952</v>
      </c>
      <c r="H50" s="35"/>
      <c r="I50" s="70"/>
      <c r="K50" s="34"/>
      <c r="M50" s="33">
        <f t="shared" si="18"/>
        <v>121.96799999999999</v>
      </c>
    </row>
    <row r="51" spans="1:16" s="37" customFormat="1" ht="13" x14ac:dyDescent="0.3">
      <c r="A51" s="37" t="s">
        <v>93</v>
      </c>
      <c r="C51" s="38">
        <f>SUM(C46:C50)</f>
        <v>423.18</v>
      </c>
      <c r="D51" s="43"/>
      <c r="E51" s="53">
        <f>SUM(E46:E50)</f>
        <v>483.24670000000003</v>
      </c>
      <c r="F51" s="39"/>
      <c r="G51" s="44">
        <f>SUM(G47:G50)</f>
        <v>3378</v>
      </c>
      <c r="H51" s="43"/>
      <c r="I51" s="41">
        <v>0</v>
      </c>
      <c r="K51" s="23">
        <f>SUM(K46:K50)</f>
        <v>256.79000000000002</v>
      </c>
      <c r="M51" s="42">
        <f>SUM(M46:M50)</f>
        <v>740.0367</v>
      </c>
      <c r="N51" s="62">
        <v>582</v>
      </c>
      <c r="O51" s="29">
        <v>0.78600000000000003</v>
      </c>
      <c r="P51" s="292">
        <v>379.85</v>
      </c>
    </row>
    <row r="52" spans="1:16" s="27" customFormat="1" ht="13" x14ac:dyDescent="0.3">
      <c r="A52" s="35"/>
      <c r="C52" s="28"/>
      <c r="D52" s="29"/>
      <c r="E52" s="30"/>
      <c r="F52" s="31"/>
      <c r="G52" s="25"/>
      <c r="H52" s="35"/>
      <c r="I52" s="70"/>
      <c r="K52" s="34"/>
      <c r="M52" s="33"/>
    </row>
    <row r="53" spans="1:16" s="27" customFormat="1" ht="13" x14ac:dyDescent="0.3">
      <c r="A53" s="56" t="s">
        <v>94</v>
      </c>
      <c r="B53" s="27" t="s">
        <v>92</v>
      </c>
      <c r="C53" s="28">
        <v>102.04</v>
      </c>
      <c r="D53" s="29">
        <v>1.149</v>
      </c>
      <c r="E53" s="30">
        <f t="shared" si="17"/>
        <v>117.24396000000002</v>
      </c>
      <c r="F53" s="31">
        <v>32339</v>
      </c>
      <c r="G53" s="25">
        <v>858</v>
      </c>
      <c r="H53" s="35"/>
      <c r="I53" s="70"/>
      <c r="K53" s="34"/>
      <c r="M53" s="33">
        <f t="shared" si="18"/>
        <v>117.24396000000002</v>
      </c>
    </row>
    <row r="54" spans="1:16" s="37" customFormat="1" ht="13" x14ac:dyDescent="0.3">
      <c r="A54" s="37" t="s">
        <v>95</v>
      </c>
      <c r="C54" s="38">
        <f>SUM(C53:C53)</f>
        <v>102.04</v>
      </c>
      <c r="D54" s="43"/>
      <c r="E54" s="53">
        <f>SUM(E53:E53)</f>
        <v>117.24396000000002</v>
      </c>
      <c r="F54" s="39"/>
      <c r="G54" s="44">
        <f>SUM(G53:G53)</f>
        <v>858</v>
      </c>
      <c r="H54" s="43"/>
      <c r="I54" s="41">
        <v>0</v>
      </c>
      <c r="K54" s="23"/>
      <c r="M54" s="42">
        <f>SUM(M53:M53)</f>
        <v>117.24396000000002</v>
      </c>
      <c r="N54" s="62">
        <v>92</v>
      </c>
      <c r="O54" s="29">
        <v>0.78600000000000003</v>
      </c>
      <c r="P54" s="292">
        <v>92.15</v>
      </c>
    </row>
    <row r="55" spans="1:16" s="27" customFormat="1" ht="13" x14ac:dyDescent="0.3">
      <c r="C55" s="28"/>
      <c r="D55" s="29"/>
      <c r="E55" s="30"/>
      <c r="F55" s="31"/>
      <c r="G55" s="25"/>
      <c r="H55" s="35"/>
      <c r="I55" s="70"/>
      <c r="K55" s="34"/>
      <c r="M55" s="33"/>
    </row>
    <row r="56" spans="1:16" s="27" customFormat="1" ht="13" x14ac:dyDescent="0.3">
      <c r="A56" s="56" t="s">
        <v>96</v>
      </c>
      <c r="B56" s="27" t="s">
        <v>100</v>
      </c>
      <c r="C56" s="28">
        <v>30.574000000000002</v>
      </c>
      <c r="D56" s="29">
        <v>3.0990000000000002</v>
      </c>
      <c r="E56" s="30">
        <f t="shared" ref="E56:E58" si="19">SUM(C56*D56)</f>
        <v>94.748826000000008</v>
      </c>
      <c r="F56" s="31">
        <v>33256</v>
      </c>
      <c r="G56" s="31">
        <f>SUM(F56-F53)</f>
        <v>917</v>
      </c>
      <c r="H56" s="35"/>
      <c r="I56" s="70"/>
      <c r="K56" s="34"/>
      <c r="M56" s="33">
        <f t="shared" ref="M56:M61" si="20">SUM(E56,I56,K56)</f>
        <v>94.748826000000008</v>
      </c>
    </row>
    <row r="57" spans="1:16" s="27" customFormat="1" ht="13" x14ac:dyDescent="0.3">
      <c r="A57" s="56" t="s">
        <v>97</v>
      </c>
      <c r="B57" s="27" t="s">
        <v>101</v>
      </c>
      <c r="C57" s="28">
        <v>27.846</v>
      </c>
      <c r="D57" s="29">
        <v>3.2490000000000001</v>
      </c>
      <c r="E57" s="30">
        <f t="shared" si="19"/>
        <v>90.471654000000001</v>
      </c>
      <c r="F57" s="31">
        <v>34098</v>
      </c>
      <c r="G57" s="31">
        <f>SUM(F57-F56)</f>
        <v>842</v>
      </c>
      <c r="H57" s="35"/>
      <c r="I57" s="70"/>
      <c r="K57" s="34"/>
      <c r="M57" s="33">
        <f t="shared" si="20"/>
        <v>90.471654000000001</v>
      </c>
    </row>
    <row r="58" spans="1:16" s="27" customFormat="1" ht="13" x14ac:dyDescent="0.3">
      <c r="A58" s="56" t="s">
        <v>98</v>
      </c>
      <c r="B58" s="27" t="s">
        <v>102</v>
      </c>
      <c r="C58" s="28">
        <v>29.382999999999999</v>
      </c>
      <c r="D58" s="29">
        <v>3.1989999999999998</v>
      </c>
      <c r="E58" s="30">
        <f t="shared" si="19"/>
        <v>93.996216999999987</v>
      </c>
      <c r="F58" s="31">
        <v>34986</v>
      </c>
      <c r="G58" s="31">
        <f>SUM(F58-F57)</f>
        <v>888</v>
      </c>
      <c r="H58" s="35"/>
      <c r="I58" s="70"/>
      <c r="K58" s="34"/>
      <c r="M58" s="33">
        <f t="shared" si="20"/>
        <v>93.996216999999987</v>
      </c>
    </row>
    <row r="59" spans="1:16" s="27" customFormat="1" ht="13" x14ac:dyDescent="0.3">
      <c r="A59" s="56" t="s">
        <v>103</v>
      </c>
      <c r="B59" s="27" t="s">
        <v>104</v>
      </c>
      <c r="C59" s="28">
        <v>0</v>
      </c>
      <c r="D59" s="29">
        <v>0</v>
      </c>
      <c r="E59" s="30">
        <v>0</v>
      </c>
      <c r="F59" s="31">
        <v>35234</v>
      </c>
      <c r="G59" s="25">
        <v>0</v>
      </c>
      <c r="H59" s="35"/>
      <c r="I59" s="70"/>
      <c r="J59" s="27" t="s">
        <v>105</v>
      </c>
      <c r="K59" s="30">
        <v>220</v>
      </c>
      <c r="M59" s="33">
        <f t="shared" si="20"/>
        <v>220</v>
      </c>
    </row>
    <row r="60" spans="1:16" s="27" customFormat="1" ht="13" x14ac:dyDescent="0.3">
      <c r="A60" s="56" t="s">
        <v>106</v>
      </c>
      <c r="B60" s="27" t="s">
        <v>107</v>
      </c>
      <c r="C60" s="28">
        <v>29.47</v>
      </c>
      <c r="D60" s="29">
        <v>2.7589999999999999</v>
      </c>
      <c r="E60" s="30">
        <f>SUM(C60*D60)</f>
        <v>81.307729999999992</v>
      </c>
      <c r="F60" s="31">
        <v>35858</v>
      </c>
      <c r="G60" s="31">
        <f>SUM(F60-F58)</f>
        <v>872</v>
      </c>
      <c r="H60" s="35"/>
      <c r="I60" s="70"/>
      <c r="K60" s="34"/>
      <c r="M60" s="33">
        <f t="shared" si="20"/>
        <v>81.307729999999992</v>
      </c>
    </row>
    <row r="61" spans="1:16" s="27" customFormat="1" ht="13" x14ac:dyDescent="0.3">
      <c r="A61" s="56" t="s">
        <v>108</v>
      </c>
      <c r="B61" s="27" t="s">
        <v>109</v>
      </c>
      <c r="C61" s="28">
        <v>25.69</v>
      </c>
      <c r="D61" s="29">
        <v>2.7389999999999999</v>
      </c>
      <c r="E61" s="30">
        <f>SUM(C61*D61)</f>
        <v>70.364909999999995</v>
      </c>
      <c r="F61" s="31">
        <v>36654</v>
      </c>
      <c r="G61" s="31">
        <f>SUM(F61-F60)</f>
        <v>796</v>
      </c>
      <c r="H61" s="35"/>
      <c r="I61" s="70"/>
      <c r="K61" s="34"/>
      <c r="M61" s="33">
        <f t="shared" si="20"/>
        <v>70.364909999999995</v>
      </c>
    </row>
    <row r="62" spans="1:16" s="37" customFormat="1" ht="13" x14ac:dyDescent="0.3">
      <c r="A62" s="36" t="s">
        <v>99</v>
      </c>
      <c r="C62" s="38">
        <f>SUM(C56:C61)</f>
        <v>142.96299999999999</v>
      </c>
      <c r="D62" s="38"/>
      <c r="E62" s="52">
        <f>SUM(E56:E61)</f>
        <v>430.88933700000001</v>
      </c>
      <c r="F62" s="39"/>
      <c r="G62" s="40">
        <f>SUM(G56:G61)</f>
        <v>4315</v>
      </c>
      <c r="H62" s="43"/>
      <c r="I62" s="41">
        <v>0</v>
      </c>
      <c r="K62" s="53">
        <f>SUM(K56:K61)</f>
        <v>220</v>
      </c>
      <c r="M62" s="57">
        <f>SUM(M56:M61)</f>
        <v>650.88933700000007</v>
      </c>
      <c r="N62" s="64">
        <v>630</v>
      </c>
      <c r="O62" s="29">
        <v>0.96799999999999997</v>
      </c>
      <c r="P62" s="293">
        <v>417.1</v>
      </c>
    </row>
    <row r="63" spans="1:16" s="37" customFormat="1" ht="13" x14ac:dyDescent="0.3">
      <c r="A63" s="36"/>
      <c r="C63" s="38"/>
      <c r="D63" s="38"/>
      <c r="E63" s="52"/>
      <c r="F63" s="39"/>
      <c r="G63" s="40"/>
      <c r="H63" s="43"/>
      <c r="I63" s="45"/>
      <c r="K63" s="23"/>
      <c r="M63" s="57"/>
      <c r="N63" s="58"/>
      <c r="O63" s="29"/>
    </row>
    <row r="64" spans="1:16" s="2" customFormat="1" ht="13" x14ac:dyDescent="0.3">
      <c r="A64" s="6" t="s">
        <v>110</v>
      </c>
      <c r="B64" s="2" t="s">
        <v>111</v>
      </c>
      <c r="C64" s="3">
        <v>25.870999999999999</v>
      </c>
      <c r="D64" s="4">
        <v>2.899</v>
      </c>
      <c r="E64" s="59">
        <f>SUM(C64*D64)</f>
        <v>75.000028999999998</v>
      </c>
      <c r="F64" s="7">
        <v>37474</v>
      </c>
      <c r="G64" s="7">
        <f>SUM(F64-F61)</f>
        <v>820</v>
      </c>
      <c r="H64" s="68"/>
      <c r="I64" s="5"/>
      <c r="K64" s="8"/>
      <c r="M64" s="60">
        <f>SUM(E64,I64,K64)</f>
        <v>75.000028999999998</v>
      </c>
      <c r="N64" s="61"/>
      <c r="O64" s="4"/>
    </row>
    <row r="65" spans="1:16" s="2" customFormat="1" ht="13" x14ac:dyDescent="0.3">
      <c r="A65" s="6" t="s">
        <v>114</v>
      </c>
      <c r="B65" s="2" t="s">
        <v>112</v>
      </c>
      <c r="C65" s="3">
        <v>28.64</v>
      </c>
      <c r="D65" s="4">
        <v>2.6789999999999998</v>
      </c>
      <c r="E65" s="59">
        <f>SUM(C65*D65)</f>
        <v>76.726559999999992</v>
      </c>
      <c r="F65" s="7">
        <v>38329</v>
      </c>
      <c r="G65" s="7">
        <f>SUM(F65-F64)</f>
        <v>855</v>
      </c>
      <c r="H65" s="68"/>
      <c r="I65" s="5"/>
      <c r="K65" s="8"/>
      <c r="M65" s="60">
        <f>SUM(E65,I65,K65)</f>
        <v>76.726559999999992</v>
      </c>
      <c r="N65" s="61"/>
      <c r="O65" s="4"/>
    </row>
    <row r="66" spans="1:16" s="2" customFormat="1" ht="13" x14ac:dyDescent="0.3">
      <c r="A66" s="6" t="s">
        <v>115</v>
      </c>
      <c r="B66" s="2" t="s">
        <v>116</v>
      </c>
      <c r="C66" s="3">
        <v>31.222999999999999</v>
      </c>
      <c r="D66" s="4">
        <v>2.6989999999999998</v>
      </c>
      <c r="E66" s="59">
        <f>SUM(C66*D66)</f>
        <v>84.270876999999999</v>
      </c>
      <c r="F66" s="7">
        <v>39298</v>
      </c>
      <c r="G66" s="7">
        <f>SUM(F66-F65)</f>
        <v>969</v>
      </c>
      <c r="H66" s="68"/>
      <c r="I66" s="5"/>
      <c r="K66" s="8"/>
      <c r="M66" s="60">
        <f t="shared" ref="M66:M71" si="21">SUM(E66,I66,K66)</f>
        <v>84.270876999999999</v>
      </c>
      <c r="N66" s="61"/>
      <c r="O66" s="4"/>
    </row>
    <row r="67" spans="1:16" s="2" customFormat="1" ht="13" x14ac:dyDescent="0.3">
      <c r="A67" s="6" t="s">
        <v>117</v>
      </c>
      <c r="B67" s="2" t="s">
        <v>118</v>
      </c>
      <c r="C67" s="3">
        <v>20.04</v>
      </c>
      <c r="D67" s="4">
        <v>2.9889999999999999</v>
      </c>
      <c r="E67" s="59">
        <f>SUM(C67*D67)</f>
        <v>59.899559999999994</v>
      </c>
      <c r="F67" s="7">
        <v>40082</v>
      </c>
      <c r="G67" s="7">
        <f t="shared" ref="G67:G68" si="22">SUM(F67-F66)</f>
        <v>784</v>
      </c>
      <c r="H67" s="68"/>
      <c r="I67" s="5"/>
      <c r="K67" s="8"/>
      <c r="M67" s="60">
        <f t="shared" si="21"/>
        <v>59.899559999999994</v>
      </c>
      <c r="N67" s="61"/>
      <c r="O67" s="4"/>
    </row>
    <row r="68" spans="1:16" s="2" customFormat="1" ht="13" x14ac:dyDescent="0.3">
      <c r="A68" s="6" t="s">
        <v>119</v>
      </c>
      <c r="B68" s="2" t="s">
        <v>120</v>
      </c>
      <c r="C68" s="3">
        <v>21.061</v>
      </c>
      <c r="D68" s="4">
        <v>2.9990000000000001</v>
      </c>
      <c r="E68" s="59">
        <f t="shared" ref="E68:E71" si="23">SUM(C68*D68)</f>
        <v>63.161939000000004</v>
      </c>
      <c r="F68" s="7">
        <v>40693</v>
      </c>
      <c r="G68" s="7">
        <f t="shared" si="22"/>
        <v>611</v>
      </c>
      <c r="H68" s="68"/>
      <c r="I68" s="5"/>
      <c r="K68" s="8"/>
      <c r="M68" s="60">
        <f t="shared" si="21"/>
        <v>63.161939000000004</v>
      </c>
      <c r="N68" s="61"/>
      <c r="O68" s="4"/>
    </row>
    <row r="69" spans="1:16" s="2" customFormat="1" ht="13" x14ac:dyDescent="0.3">
      <c r="A69" s="6" t="s">
        <v>121</v>
      </c>
      <c r="B69" s="2" t="s">
        <v>122</v>
      </c>
      <c r="C69" s="3">
        <v>0</v>
      </c>
      <c r="D69" s="4">
        <v>0</v>
      </c>
      <c r="E69" s="59">
        <f t="shared" si="23"/>
        <v>0</v>
      </c>
      <c r="F69" s="1">
        <v>0</v>
      </c>
      <c r="G69" s="7">
        <v>0</v>
      </c>
      <c r="H69" s="68">
        <v>1.7</v>
      </c>
      <c r="I69" s="65">
        <v>6</v>
      </c>
      <c r="K69" s="8"/>
      <c r="M69" s="60">
        <f t="shared" si="21"/>
        <v>6</v>
      </c>
      <c r="N69" s="61"/>
      <c r="O69" s="4"/>
    </row>
    <row r="70" spans="1:16" s="2" customFormat="1" ht="13" x14ac:dyDescent="0.3">
      <c r="A70" s="6" t="s">
        <v>123</v>
      </c>
      <c r="B70" s="2" t="s">
        <v>124</v>
      </c>
      <c r="C70" s="3">
        <v>23.89</v>
      </c>
      <c r="D70" s="4">
        <v>2.859</v>
      </c>
      <c r="E70" s="59">
        <f t="shared" si="23"/>
        <v>68.301510000000007</v>
      </c>
      <c r="F70" s="7">
        <v>41401</v>
      </c>
      <c r="G70" s="7">
        <f>SUM(F70-F68)</f>
        <v>708</v>
      </c>
      <c r="H70" s="68"/>
      <c r="I70" s="5"/>
      <c r="K70" s="8"/>
      <c r="M70" s="60">
        <f t="shared" si="21"/>
        <v>68.301510000000007</v>
      </c>
      <c r="N70" s="61"/>
      <c r="O70" s="4"/>
    </row>
    <row r="71" spans="1:16" s="2" customFormat="1" ht="13" x14ac:dyDescent="0.3">
      <c r="A71" s="6" t="s">
        <v>125</v>
      </c>
      <c r="B71" s="2" t="s">
        <v>126</v>
      </c>
      <c r="C71" s="3">
        <v>30.75</v>
      </c>
      <c r="D71" s="4">
        <v>2.9990000000000001</v>
      </c>
      <c r="E71" s="59">
        <f t="shared" si="23"/>
        <v>92.219250000000002</v>
      </c>
      <c r="F71" s="7">
        <v>42327</v>
      </c>
      <c r="G71" s="7">
        <f>SUM(F71-F70)</f>
        <v>926</v>
      </c>
      <c r="H71" s="68"/>
      <c r="I71" s="5"/>
      <c r="K71" s="8"/>
      <c r="M71" s="60">
        <f t="shared" si="21"/>
        <v>92.219250000000002</v>
      </c>
      <c r="N71" s="61"/>
      <c r="O71" s="4"/>
    </row>
    <row r="72" spans="1:16" s="37" customFormat="1" ht="13" x14ac:dyDescent="0.3">
      <c r="A72" s="36" t="s">
        <v>113</v>
      </c>
      <c r="C72" s="38">
        <f>SUM(C64:C71)</f>
        <v>181.47500000000002</v>
      </c>
      <c r="D72" s="38"/>
      <c r="E72" s="52">
        <f>SUM(E64:E71)</f>
        <v>519.57972500000005</v>
      </c>
      <c r="F72" s="39"/>
      <c r="G72" s="40">
        <f>SUM(G64:G71)</f>
        <v>5673</v>
      </c>
      <c r="H72" s="43"/>
      <c r="I72" s="41">
        <f>SUM(I64:I71)</f>
        <v>6</v>
      </c>
      <c r="K72" s="53">
        <f>SUM(K64:K71)</f>
        <v>0</v>
      </c>
      <c r="M72" s="57">
        <f>SUM(M64:M71)</f>
        <v>525.57972500000005</v>
      </c>
      <c r="N72" s="64">
        <v>526</v>
      </c>
      <c r="O72" s="29">
        <v>1</v>
      </c>
      <c r="P72" s="293">
        <v>519.6</v>
      </c>
    </row>
    <row r="73" spans="1:16" s="2" customFormat="1" ht="13" x14ac:dyDescent="0.3">
      <c r="A73" s="6"/>
      <c r="C73" s="3"/>
      <c r="D73" s="3"/>
      <c r="E73" s="59"/>
      <c r="F73" s="1"/>
      <c r="G73" s="7"/>
      <c r="H73" s="68"/>
      <c r="I73" s="5"/>
      <c r="K73" s="8"/>
      <c r="M73" s="60"/>
      <c r="N73" s="61"/>
      <c r="O73" s="4"/>
    </row>
    <row r="74" spans="1:16" s="2" customFormat="1" ht="13" x14ac:dyDescent="0.3">
      <c r="A74" s="6" t="s">
        <v>128</v>
      </c>
      <c r="B74" s="2" t="s">
        <v>129</v>
      </c>
      <c r="C74" s="3">
        <v>28.6</v>
      </c>
      <c r="D74" s="4">
        <v>2.7989999999999999</v>
      </c>
      <c r="E74" s="59">
        <f>SUM(C74*D74)</f>
        <v>80.051400000000001</v>
      </c>
      <c r="F74" s="7">
        <v>43238</v>
      </c>
      <c r="G74" s="7">
        <f>SUM(F74-F71)</f>
        <v>911</v>
      </c>
      <c r="H74" s="68"/>
      <c r="I74" s="5"/>
      <c r="K74" s="8"/>
      <c r="M74" s="60">
        <f>SUM(E74,I74,K74)</f>
        <v>80.051400000000001</v>
      </c>
      <c r="N74" s="61"/>
      <c r="O74" s="4"/>
    </row>
    <row r="75" spans="1:16" s="2" customFormat="1" ht="13" x14ac:dyDescent="0.3">
      <c r="A75" s="6" t="s">
        <v>130</v>
      </c>
      <c r="B75" s="2" t="s">
        <v>131</v>
      </c>
      <c r="C75" s="3">
        <v>0</v>
      </c>
      <c r="D75" s="4">
        <v>0</v>
      </c>
      <c r="E75" s="59">
        <v>0</v>
      </c>
      <c r="F75" s="7">
        <v>43500</v>
      </c>
      <c r="G75" s="7">
        <v>0</v>
      </c>
      <c r="H75" s="68"/>
      <c r="I75" s="5"/>
      <c r="J75" s="2" t="s">
        <v>166</v>
      </c>
      <c r="K75" s="8">
        <v>14.03</v>
      </c>
      <c r="M75" s="60">
        <f>SUM(E75,I75,K75)</f>
        <v>14.03</v>
      </c>
      <c r="N75" s="61"/>
      <c r="O75" s="4"/>
    </row>
    <row r="76" spans="1:16" s="2" customFormat="1" ht="13" x14ac:dyDescent="0.3">
      <c r="A76" s="6" t="s">
        <v>132</v>
      </c>
      <c r="B76" s="2" t="s">
        <v>133</v>
      </c>
      <c r="C76" s="3">
        <v>31.25</v>
      </c>
      <c r="D76" s="4">
        <v>2.8889999999999998</v>
      </c>
      <c r="E76" s="59">
        <f>SUM(C76*D76)</f>
        <v>90.28125</v>
      </c>
      <c r="F76" s="7">
        <v>44192</v>
      </c>
      <c r="G76" s="7">
        <f>SUM(F76-F74)</f>
        <v>954</v>
      </c>
      <c r="H76" s="68"/>
      <c r="I76" s="5"/>
      <c r="K76" s="8"/>
      <c r="M76" s="60">
        <f>SUM(E76,I76,K76)</f>
        <v>90.28125</v>
      </c>
      <c r="N76" s="61"/>
      <c r="O76" s="4"/>
    </row>
    <row r="77" spans="1:16" s="2" customFormat="1" ht="13" x14ac:dyDescent="0.3">
      <c r="A77" s="6" t="s">
        <v>134</v>
      </c>
      <c r="B77" s="2" t="s">
        <v>135</v>
      </c>
      <c r="C77" s="3">
        <v>27.57</v>
      </c>
      <c r="D77" s="4">
        <v>2.8889999999999998</v>
      </c>
      <c r="E77" s="59">
        <f>SUM(C77*D77)</f>
        <v>79.649729999999991</v>
      </c>
      <c r="F77" s="7">
        <v>45034</v>
      </c>
      <c r="G77" s="7">
        <f>SUM(F77-F76)</f>
        <v>842</v>
      </c>
      <c r="H77" s="68"/>
      <c r="I77" s="5"/>
      <c r="K77" s="8"/>
      <c r="M77" s="60">
        <f t="shared" ref="M77:M82" si="24">SUM(E77,I77,K77)</f>
        <v>79.649729999999991</v>
      </c>
      <c r="N77" s="61"/>
      <c r="O77" s="4"/>
    </row>
    <row r="78" spans="1:16" s="2" customFormat="1" ht="13" x14ac:dyDescent="0.3">
      <c r="A78" s="6" t="s">
        <v>136</v>
      </c>
      <c r="B78" s="2" t="s">
        <v>137</v>
      </c>
      <c r="C78" s="3">
        <v>0</v>
      </c>
      <c r="D78" s="4">
        <v>0</v>
      </c>
      <c r="E78" s="59">
        <v>0</v>
      </c>
      <c r="F78" s="7">
        <v>45591</v>
      </c>
      <c r="G78" s="7">
        <v>0</v>
      </c>
      <c r="H78" s="68"/>
      <c r="I78" s="5"/>
      <c r="J78" s="2" t="s">
        <v>138</v>
      </c>
      <c r="K78" s="8">
        <v>102.93</v>
      </c>
      <c r="M78" s="60">
        <f t="shared" si="24"/>
        <v>102.93</v>
      </c>
      <c r="N78" s="61"/>
      <c r="O78" s="4"/>
    </row>
    <row r="79" spans="1:16" s="2" customFormat="1" ht="13" x14ac:dyDescent="0.3">
      <c r="A79" s="6" t="s">
        <v>139</v>
      </c>
      <c r="B79" s="2" t="s">
        <v>140</v>
      </c>
      <c r="C79" s="3">
        <v>29.291</v>
      </c>
      <c r="D79" s="4">
        <v>2.899</v>
      </c>
      <c r="E79" s="59">
        <f t="shared" ref="E79:E82" si="25">SUM(C79*D79)</f>
        <v>84.914608999999999</v>
      </c>
      <c r="F79" s="7">
        <v>45887</v>
      </c>
      <c r="G79" s="7">
        <f>SUM(F79-F77)</f>
        <v>853</v>
      </c>
      <c r="H79" s="68"/>
      <c r="I79" s="5"/>
      <c r="K79" s="8"/>
      <c r="M79" s="60">
        <f t="shared" si="24"/>
        <v>84.914608999999999</v>
      </c>
      <c r="N79" s="61"/>
      <c r="O79" s="4"/>
    </row>
    <row r="80" spans="1:16" s="2" customFormat="1" ht="13" x14ac:dyDescent="0.3">
      <c r="A80" s="6" t="s">
        <v>141</v>
      </c>
      <c r="B80" s="2" t="s">
        <v>142</v>
      </c>
      <c r="C80" s="3">
        <v>24.488</v>
      </c>
      <c r="D80" s="4">
        <v>2.5990000000000002</v>
      </c>
      <c r="E80" s="59">
        <f t="shared" si="25"/>
        <v>63.644312000000006</v>
      </c>
      <c r="F80" s="7">
        <v>46636</v>
      </c>
      <c r="G80" s="7">
        <f>SUM(F80-F79)</f>
        <v>749</v>
      </c>
      <c r="H80" s="68"/>
      <c r="I80" s="5"/>
      <c r="K80" s="8"/>
      <c r="M80" s="60">
        <f t="shared" si="24"/>
        <v>63.644312000000006</v>
      </c>
      <c r="N80" s="61"/>
      <c r="O80" s="4"/>
    </row>
    <row r="81" spans="1:16" s="2" customFormat="1" ht="13" x14ac:dyDescent="0.3">
      <c r="A81" s="6" t="s">
        <v>143</v>
      </c>
      <c r="B81" s="2" t="s">
        <v>144</v>
      </c>
      <c r="C81" s="3">
        <v>30.001999999999999</v>
      </c>
      <c r="D81" s="4">
        <v>2.9790000000000001</v>
      </c>
      <c r="E81" s="59">
        <f t="shared" si="25"/>
        <v>89.375957999999997</v>
      </c>
      <c r="F81" s="7">
        <v>47545</v>
      </c>
      <c r="G81" s="7">
        <f>SUM(F81-F80)</f>
        <v>909</v>
      </c>
      <c r="H81" s="68"/>
      <c r="I81" s="5"/>
      <c r="K81" s="8"/>
      <c r="M81" s="60">
        <f t="shared" si="24"/>
        <v>89.375957999999997</v>
      </c>
      <c r="N81" s="61"/>
      <c r="O81" s="4"/>
    </row>
    <row r="82" spans="1:16" s="2" customFormat="1" ht="13" x14ac:dyDescent="0.3">
      <c r="A82" s="6" t="s">
        <v>145</v>
      </c>
      <c r="B82" s="2" t="s">
        <v>146</v>
      </c>
      <c r="C82" s="3">
        <v>29.1</v>
      </c>
      <c r="D82" s="4">
        <v>3.6989999999999998</v>
      </c>
      <c r="E82" s="59">
        <f t="shared" si="25"/>
        <v>107.6409</v>
      </c>
      <c r="F82" s="7">
        <v>48376</v>
      </c>
      <c r="G82" s="7">
        <f>SUM(F82-F81)</f>
        <v>831</v>
      </c>
      <c r="H82" s="68"/>
      <c r="I82" s="5"/>
      <c r="K82" s="8"/>
      <c r="M82" s="60">
        <f t="shared" si="24"/>
        <v>107.6409</v>
      </c>
      <c r="N82" s="61"/>
      <c r="O82" s="4"/>
    </row>
    <row r="83" spans="1:16" s="37" customFormat="1" ht="13" x14ac:dyDescent="0.3">
      <c r="A83" s="36" t="s">
        <v>127</v>
      </c>
      <c r="C83" s="38">
        <f>SUM(C74:C82)</f>
        <v>200.30100000000002</v>
      </c>
      <c r="D83" s="38"/>
      <c r="E83" s="52">
        <f>SUM(E74:E82)</f>
        <v>595.55815899999993</v>
      </c>
      <c r="F83" s="39"/>
      <c r="G83" s="40">
        <f>SUM(G74:G82)</f>
        <v>6049</v>
      </c>
      <c r="H83" s="43"/>
      <c r="I83" s="41">
        <f>SUM(I74:I82)</f>
        <v>0</v>
      </c>
      <c r="K83" s="53">
        <f>SUM(K74:K82)</f>
        <v>116.96000000000001</v>
      </c>
      <c r="M83" s="57">
        <f>SUM(M74:M82)</f>
        <v>712.51815899999997</v>
      </c>
      <c r="N83" s="64">
        <v>584</v>
      </c>
      <c r="O83" s="29">
        <v>0.98</v>
      </c>
      <c r="P83" s="292">
        <v>583.65</v>
      </c>
    </row>
    <row r="84" spans="1:16" s="37" customFormat="1" ht="13" x14ac:dyDescent="0.3">
      <c r="A84" s="36"/>
      <c r="C84" s="38"/>
      <c r="D84" s="38"/>
      <c r="E84" s="52"/>
      <c r="F84" s="39"/>
      <c r="G84" s="40"/>
      <c r="H84" s="43"/>
      <c r="I84" s="41"/>
      <c r="K84" s="53"/>
      <c r="M84" s="57"/>
      <c r="N84" s="66"/>
      <c r="O84" s="29"/>
    </row>
    <row r="85" spans="1:16" s="2" customFormat="1" ht="13" x14ac:dyDescent="0.3">
      <c r="A85" s="6" t="s">
        <v>147</v>
      </c>
      <c r="B85" s="2" t="s">
        <v>148</v>
      </c>
      <c r="C85" s="3">
        <v>31.55</v>
      </c>
      <c r="D85" s="4">
        <v>3.6989999999999998</v>
      </c>
      <c r="E85" s="59">
        <f t="shared" ref="E85:E92" si="26">SUM(C85*D85)</f>
        <v>116.70345</v>
      </c>
      <c r="F85" s="7">
        <v>49327</v>
      </c>
      <c r="G85" s="7">
        <f>SUM(F85-F82)</f>
        <v>951</v>
      </c>
      <c r="H85" s="68"/>
      <c r="I85" s="5"/>
      <c r="K85" s="8"/>
      <c r="M85" s="60">
        <f t="shared" ref="M85:M92" si="27">SUM(E85,I85,K85)</f>
        <v>116.70345</v>
      </c>
      <c r="N85" s="61"/>
      <c r="O85" s="4"/>
    </row>
    <row r="86" spans="1:16" s="2" customFormat="1" ht="13" x14ac:dyDescent="0.3">
      <c r="A86" s="6" t="s">
        <v>149</v>
      </c>
      <c r="B86" s="2" t="s">
        <v>150</v>
      </c>
      <c r="C86" s="3">
        <v>10.4</v>
      </c>
      <c r="D86" s="4">
        <v>3.8490000000000002</v>
      </c>
      <c r="E86" s="59">
        <f t="shared" si="26"/>
        <v>40.029600000000002</v>
      </c>
      <c r="F86" s="7">
        <v>50012</v>
      </c>
      <c r="G86" s="7">
        <f>SUM(F86-F85)</f>
        <v>685</v>
      </c>
      <c r="H86" s="68"/>
      <c r="I86" s="5"/>
      <c r="K86" s="8"/>
      <c r="M86" s="60">
        <f t="shared" si="27"/>
        <v>40.029600000000002</v>
      </c>
      <c r="N86" s="61"/>
      <c r="O86" s="4"/>
    </row>
    <row r="87" spans="1:16" s="2" customFormat="1" ht="13" x14ac:dyDescent="0.3">
      <c r="A87" s="6" t="s">
        <v>151</v>
      </c>
      <c r="B87" s="2" t="s">
        <v>152</v>
      </c>
      <c r="C87" s="3">
        <v>21.626999999999999</v>
      </c>
      <c r="D87" s="4">
        <v>3.6989999999999998</v>
      </c>
      <c r="E87" s="59">
        <f t="shared" si="26"/>
        <v>79.998272999999998</v>
      </c>
      <c r="F87" s="7">
        <v>50540</v>
      </c>
      <c r="G87" s="7">
        <f>SUM(F87-F86)</f>
        <v>528</v>
      </c>
      <c r="H87" s="68"/>
      <c r="I87" s="5"/>
      <c r="K87" s="8"/>
      <c r="M87" s="60">
        <f t="shared" si="27"/>
        <v>79.998272999999998</v>
      </c>
      <c r="N87" s="61"/>
      <c r="O87" s="4"/>
    </row>
    <row r="88" spans="1:16" s="2" customFormat="1" ht="13" x14ac:dyDescent="0.3">
      <c r="A88" s="6" t="s">
        <v>154</v>
      </c>
      <c r="B88" s="2" t="s">
        <v>155</v>
      </c>
      <c r="C88" s="3">
        <v>0</v>
      </c>
      <c r="D88" s="4">
        <v>0</v>
      </c>
      <c r="E88" s="59">
        <f t="shared" si="26"/>
        <v>0</v>
      </c>
      <c r="F88" s="7">
        <v>50716</v>
      </c>
      <c r="G88" s="7">
        <v>0</v>
      </c>
      <c r="H88" s="68"/>
      <c r="I88" s="5"/>
      <c r="J88" s="2" t="s">
        <v>156</v>
      </c>
      <c r="K88" s="8">
        <v>742.17</v>
      </c>
      <c r="M88" s="60">
        <f t="shared" si="27"/>
        <v>742.17</v>
      </c>
      <c r="N88" s="61"/>
      <c r="O88" s="4"/>
    </row>
    <row r="89" spans="1:16" s="2" customFormat="1" ht="13" x14ac:dyDescent="0.3">
      <c r="A89" s="6" t="s">
        <v>157</v>
      </c>
      <c r="B89" s="2" t="s">
        <v>158</v>
      </c>
      <c r="C89" s="3">
        <v>27.78</v>
      </c>
      <c r="D89" s="4">
        <v>3.5990000000000002</v>
      </c>
      <c r="E89" s="59">
        <f t="shared" si="26"/>
        <v>99.980220000000003</v>
      </c>
      <c r="F89" s="7">
        <v>51119</v>
      </c>
      <c r="G89" s="7">
        <f>SUM(F89-F87)</f>
        <v>579</v>
      </c>
      <c r="H89" s="68"/>
      <c r="I89" s="5"/>
      <c r="K89" s="8"/>
      <c r="M89" s="60">
        <f t="shared" si="27"/>
        <v>99.980220000000003</v>
      </c>
      <c r="N89" s="61"/>
      <c r="O89" s="4"/>
    </row>
    <row r="90" spans="1:16" s="2" customFormat="1" ht="13" x14ac:dyDescent="0.3">
      <c r="A90" s="6" t="s">
        <v>159</v>
      </c>
      <c r="B90" s="2" t="s">
        <v>160</v>
      </c>
      <c r="C90" s="3">
        <v>26.32</v>
      </c>
      <c r="D90" s="4">
        <v>3.7989999999999999</v>
      </c>
      <c r="E90" s="59">
        <f t="shared" si="26"/>
        <v>99.989679999999993</v>
      </c>
      <c r="F90" s="7">
        <v>51824</v>
      </c>
      <c r="G90" s="7">
        <f>SUM(F90-F89)</f>
        <v>705</v>
      </c>
      <c r="H90" s="68"/>
      <c r="I90" s="5"/>
      <c r="K90" s="8"/>
      <c r="M90" s="60">
        <f t="shared" si="27"/>
        <v>99.989679999999993</v>
      </c>
      <c r="N90" s="61"/>
      <c r="O90" s="4"/>
    </row>
    <row r="91" spans="1:16" s="2" customFormat="1" ht="13" x14ac:dyDescent="0.3">
      <c r="A91" s="6" t="s">
        <v>161</v>
      </c>
      <c r="B91" s="2" t="s">
        <v>162</v>
      </c>
      <c r="C91" s="3">
        <v>27.283000000000001</v>
      </c>
      <c r="D91" s="4">
        <v>3.2989999999999999</v>
      </c>
      <c r="E91" s="59">
        <f t="shared" si="26"/>
        <v>90.006617000000006</v>
      </c>
      <c r="F91" s="7">
        <v>52553</v>
      </c>
      <c r="G91" s="7">
        <f>SUM(F91-F90)</f>
        <v>729</v>
      </c>
      <c r="H91" s="68"/>
      <c r="I91" s="5"/>
      <c r="K91" s="8"/>
      <c r="M91" s="60">
        <f t="shared" si="27"/>
        <v>90.006617000000006</v>
      </c>
      <c r="N91" s="61"/>
      <c r="O91" s="4"/>
    </row>
    <row r="92" spans="1:16" s="2" customFormat="1" ht="13" x14ac:dyDescent="0.3">
      <c r="A92" s="6" t="s">
        <v>163</v>
      </c>
      <c r="B92" s="2" t="s">
        <v>164</v>
      </c>
      <c r="C92" s="3">
        <v>0</v>
      </c>
      <c r="D92" s="4">
        <v>0</v>
      </c>
      <c r="E92" s="59">
        <f t="shared" si="26"/>
        <v>0</v>
      </c>
      <c r="F92" s="7">
        <v>0</v>
      </c>
      <c r="G92" s="7">
        <v>0</v>
      </c>
      <c r="H92" s="68">
        <v>1.2</v>
      </c>
      <c r="I92" s="65">
        <v>7</v>
      </c>
      <c r="K92" s="8"/>
      <c r="M92" s="60">
        <f t="shared" si="27"/>
        <v>7</v>
      </c>
      <c r="N92" s="61"/>
      <c r="O92" s="4"/>
    </row>
    <row r="93" spans="1:16" s="37" customFormat="1" ht="13" x14ac:dyDescent="0.3">
      <c r="A93" s="36" t="s">
        <v>153</v>
      </c>
      <c r="C93" s="38">
        <f>SUM(C85:C92)</f>
        <v>144.95999999999998</v>
      </c>
      <c r="D93" s="38"/>
      <c r="E93" s="52">
        <f>SUM(E85:E92)</f>
        <v>526.70784000000003</v>
      </c>
      <c r="F93" s="39"/>
      <c r="G93" s="40">
        <f>SUM(G85:G92)</f>
        <v>4177</v>
      </c>
      <c r="H93" s="43"/>
      <c r="I93" s="41">
        <f>SUM(I85:I92)</f>
        <v>7</v>
      </c>
      <c r="K93" s="53">
        <f>SUM(K85:K92)</f>
        <v>742.17</v>
      </c>
      <c r="M93" s="57">
        <f>SUM(M85:M92)</f>
        <v>1275.8778399999999</v>
      </c>
      <c r="N93" s="64">
        <v>1276</v>
      </c>
      <c r="O93" s="29">
        <v>1</v>
      </c>
      <c r="P93" s="293">
        <v>526.70000000000005</v>
      </c>
    </row>
    <row r="94" spans="1:16" s="2" customFormat="1" ht="13" x14ac:dyDescent="0.3">
      <c r="A94" s="6"/>
      <c r="C94" s="3"/>
      <c r="D94" s="3"/>
      <c r="E94" s="59"/>
      <c r="F94" s="7"/>
      <c r="G94" s="7"/>
      <c r="H94" s="68"/>
      <c r="I94" s="5"/>
      <c r="K94" s="8"/>
      <c r="M94" s="60"/>
      <c r="N94" s="61"/>
      <c r="O94" s="4"/>
    </row>
    <row r="95" spans="1:16" s="20" customFormat="1" x14ac:dyDescent="0.35">
      <c r="A95" s="77" t="s">
        <v>165</v>
      </c>
      <c r="B95" s="26"/>
      <c r="C95" s="71"/>
      <c r="D95" s="71"/>
      <c r="E95" s="69"/>
      <c r="F95" s="78"/>
      <c r="G95" s="79">
        <f>SUM(G11,G24,G34,G39,G44,G51,G54,G62,G72,G83,G93)</f>
        <v>44951</v>
      </c>
      <c r="H95" s="71"/>
      <c r="I95" s="72"/>
      <c r="J95" s="26"/>
      <c r="K95" s="73"/>
      <c r="L95" s="26"/>
      <c r="M95" s="74"/>
      <c r="N95" s="76">
        <f>SUM(N11,N24,N34,N39,N44,N51,N54,N62,N72,N83,N93)</f>
        <v>6544</v>
      </c>
      <c r="P95" s="294">
        <v>3454.95</v>
      </c>
    </row>
    <row r="96" spans="1:16" x14ac:dyDescent="0.35">
      <c r="E96" s="15"/>
      <c r="M96" s="15"/>
    </row>
  </sheetData>
  <printOptions gridLines="1"/>
  <pageMargins left="0.31496062992125984" right="0.31496062992125984" top="0.39370078740157483" bottom="0.3937007874015748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2019</vt:lpstr>
      <vt:lpstr>2018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</dc:creator>
  <cp:lastModifiedBy>Geni + Conny Brunner</cp:lastModifiedBy>
  <cp:lastPrinted>2023-01-03T15:48:22Z</cp:lastPrinted>
  <dcterms:created xsi:type="dcterms:W3CDTF">2017-03-20T11:47:35Z</dcterms:created>
  <dcterms:modified xsi:type="dcterms:W3CDTF">2024-04-09T18:16:10Z</dcterms:modified>
</cp:coreProperties>
</file>